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13_ncr:1_{770AE62E-A075-4FDE-8E62-2386A4C15A09}" xr6:coauthVersionLast="36" xr6:coauthVersionMax="36" xr10:uidLastSave="{00000000-0000-0000-0000-000000000000}"/>
  <bookViews>
    <workbookView xWindow="0" yWindow="600" windowWidth="16410" windowHeight="7530" xr2:uid="{00000000-000D-0000-FFFF-FFFF00000000}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 l="1"/>
  <c r="O66" i="1"/>
  <c r="O59" i="1"/>
  <c r="O46" i="1"/>
  <c r="O38" i="1"/>
  <c r="O33" i="1"/>
  <c r="O31" i="1"/>
  <c r="O29" i="1"/>
  <c r="O28" i="1"/>
  <c r="O27" i="1"/>
  <c r="O24" i="1"/>
  <c r="O19" i="1"/>
  <c r="O18" i="1"/>
  <c r="O17" i="1"/>
  <c r="J65" i="1" l="1"/>
  <c r="J61" i="1"/>
  <c r="J60" i="1"/>
  <c r="J59" i="1"/>
  <c r="J46" i="1"/>
  <c r="J38" i="1"/>
  <c r="N76" i="1"/>
  <c r="J76" i="1"/>
  <c r="H76" i="1"/>
  <c r="K75" i="1"/>
  <c r="O75" i="1" s="1"/>
  <c r="H75" i="1"/>
  <c r="I75" i="1" s="1"/>
  <c r="J75" i="1" s="1"/>
  <c r="K74" i="1"/>
  <c r="O74" i="1" s="1"/>
  <c r="H74" i="1"/>
  <c r="I74" i="1" s="1"/>
  <c r="K73" i="1"/>
  <c r="O73" i="1" s="1"/>
  <c r="H73" i="1"/>
  <c r="I73" i="1" s="1"/>
  <c r="K72" i="1"/>
  <c r="O72" i="1" s="1"/>
  <c r="H72" i="1"/>
  <c r="I72" i="1" s="1"/>
  <c r="N72" i="1" s="1"/>
  <c r="K71" i="1"/>
  <c r="O71" i="1" s="1"/>
  <c r="H71" i="1"/>
  <c r="I71" i="1" s="1"/>
  <c r="K70" i="1"/>
  <c r="O70" i="1" s="1"/>
  <c r="H70" i="1"/>
  <c r="I70" i="1" s="1"/>
  <c r="J70" i="1" s="1"/>
  <c r="K69" i="1"/>
  <c r="O69" i="1" s="1"/>
  <c r="H69" i="1"/>
  <c r="I69" i="1" s="1"/>
  <c r="N69" i="1" s="1"/>
  <c r="K68" i="1"/>
  <c r="O68" i="1" s="1"/>
  <c r="H68" i="1"/>
  <c r="I68" i="1" s="1"/>
  <c r="N66" i="1"/>
  <c r="J66" i="1"/>
  <c r="N64" i="1"/>
  <c r="K64" i="1"/>
  <c r="O64" i="1" s="1"/>
  <c r="J64" i="1"/>
  <c r="K63" i="1"/>
  <c r="O63" i="1" s="1"/>
  <c r="H63" i="1"/>
  <c r="I63" i="1" s="1"/>
  <c r="H62" i="1"/>
  <c r="I62" i="1" s="1"/>
  <c r="J62" i="1" s="1"/>
  <c r="N61" i="1"/>
  <c r="N60" i="1"/>
  <c r="H60" i="1"/>
  <c r="N59" i="1"/>
  <c r="H59" i="1"/>
  <c r="H58" i="1"/>
  <c r="I58" i="1" s="1"/>
  <c r="J58" i="1" s="1"/>
  <c r="H57" i="1"/>
  <c r="I57" i="1" s="1"/>
  <c r="J57" i="1" s="1"/>
  <c r="H56" i="1"/>
  <c r="I56" i="1" s="1"/>
  <c r="J56" i="1" s="1"/>
  <c r="K55" i="1"/>
  <c r="O55" i="1" s="1"/>
  <c r="H55" i="1"/>
  <c r="I55" i="1" s="1"/>
  <c r="J55" i="1" s="1"/>
  <c r="K54" i="1"/>
  <c r="O54" i="1" s="1"/>
  <c r="H54" i="1"/>
  <c r="I54" i="1" s="1"/>
  <c r="H53" i="1"/>
  <c r="I53" i="1" s="1"/>
  <c r="N53" i="1" s="1"/>
  <c r="K52" i="1"/>
  <c r="O52" i="1" s="1"/>
  <c r="H52" i="1"/>
  <c r="I52" i="1" s="1"/>
  <c r="K51" i="1"/>
  <c r="O51" i="1" s="1"/>
  <c r="H51" i="1"/>
  <c r="I51" i="1" s="1"/>
  <c r="N51" i="1" s="1"/>
  <c r="K50" i="1"/>
  <c r="O50" i="1" s="1"/>
  <c r="H50" i="1"/>
  <c r="I50" i="1" s="1"/>
  <c r="H49" i="1"/>
  <c r="I49" i="1" s="1"/>
  <c r="J49" i="1" s="1"/>
  <c r="K48" i="1"/>
  <c r="O48" i="1" s="1"/>
  <c r="H48" i="1"/>
  <c r="I48" i="1" s="1"/>
  <c r="K47" i="1"/>
  <c r="O47" i="1" s="1"/>
  <c r="H47" i="1"/>
  <c r="I47" i="1" s="1"/>
  <c r="N47" i="1" s="1"/>
  <c r="N46" i="1"/>
  <c r="P46" i="1" s="1"/>
  <c r="H46" i="1"/>
  <c r="K45" i="1"/>
  <c r="O45" i="1" s="1"/>
  <c r="H45" i="1"/>
  <c r="I45" i="1" s="1"/>
  <c r="N45" i="1" s="1"/>
  <c r="K44" i="1"/>
  <c r="O44" i="1" s="1"/>
  <c r="H44" i="1"/>
  <c r="I44" i="1" s="1"/>
  <c r="K43" i="1"/>
  <c r="O43" i="1" s="1"/>
  <c r="H43" i="1"/>
  <c r="I43" i="1" s="1"/>
  <c r="J43" i="1" s="1"/>
  <c r="K42" i="1"/>
  <c r="O42" i="1" s="1"/>
  <c r="H42" i="1"/>
  <c r="I42" i="1" s="1"/>
  <c r="K41" i="1"/>
  <c r="O41" i="1" s="1"/>
  <c r="H41" i="1"/>
  <c r="I41" i="1" s="1"/>
  <c r="K40" i="1"/>
  <c r="O40" i="1" s="1"/>
  <c r="H40" i="1"/>
  <c r="I40" i="1" s="1"/>
  <c r="K39" i="1"/>
  <c r="O39" i="1" s="1"/>
  <c r="H39" i="1"/>
  <c r="I39" i="1" s="1"/>
  <c r="N39" i="1" s="1"/>
  <c r="N38" i="1"/>
  <c r="P38" i="1" s="1"/>
  <c r="K37" i="1"/>
  <c r="O37" i="1" s="1"/>
  <c r="H37" i="1"/>
  <c r="I37" i="1" s="1"/>
  <c r="J37" i="1" s="1"/>
  <c r="K36" i="1"/>
  <c r="O36" i="1" s="1"/>
  <c r="H36" i="1"/>
  <c r="I36" i="1" s="1"/>
  <c r="K35" i="1"/>
  <c r="O35" i="1" s="1"/>
  <c r="H35" i="1"/>
  <c r="I35" i="1" s="1"/>
  <c r="K34" i="1"/>
  <c r="O34" i="1" s="1"/>
  <c r="H34" i="1"/>
  <c r="I34" i="1" s="1"/>
  <c r="N34" i="1" s="1"/>
  <c r="N33" i="1"/>
  <c r="J33" i="1"/>
  <c r="N31" i="1"/>
  <c r="J31" i="1"/>
  <c r="N30" i="1"/>
  <c r="N29" i="1"/>
  <c r="J29" i="1"/>
  <c r="N28" i="1"/>
  <c r="J28" i="1"/>
  <c r="N27" i="1"/>
  <c r="J27" i="1"/>
  <c r="K26" i="1"/>
  <c r="O26" i="1" s="1"/>
  <c r="H26" i="1"/>
  <c r="I26" i="1" s="1"/>
  <c r="N26" i="1" s="1"/>
  <c r="K25" i="1"/>
  <c r="O25" i="1" s="1"/>
  <c r="H25" i="1"/>
  <c r="I25" i="1" s="1"/>
  <c r="H24" i="1"/>
  <c r="I24" i="1" s="1"/>
  <c r="K23" i="1"/>
  <c r="O23" i="1" s="1"/>
  <c r="H23" i="1"/>
  <c r="I23" i="1" s="1"/>
  <c r="J23" i="1" s="1"/>
  <c r="K22" i="1"/>
  <c r="O22" i="1" s="1"/>
  <c r="H22" i="1"/>
  <c r="I22" i="1" s="1"/>
  <c r="N22" i="1" s="1"/>
  <c r="K21" i="1"/>
  <c r="O21" i="1" s="1"/>
  <c r="H21" i="1"/>
  <c r="I21" i="1" s="1"/>
  <c r="N20" i="1"/>
  <c r="H19" i="1"/>
  <c r="I19" i="1" s="1"/>
  <c r="J19" i="1" s="1"/>
  <c r="H18" i="1"/>
  <c r="I18" i="1" s="1"/>
  <c r="J18" i="1" s="1"/>
  <c r="N17" i="1"/>
  <c r="J17" i="1"/>
  <c r="H16" i="1"/>
  <c r="I16" i="1" s="1"/>
  <c r="N16" i="1" s="1"/>
  <c r="N14" i="1"/>
  <c r="K14" i="1"/>
  <c r="O14" i="1" s="1"/>
  <c r="J14" i="1"/>
  <c r="H14" i="1"/>
  <c r="N13" i="1"/>
  <c r="K13" i="1"/>
  <c r="O13" i="1" s="1"/>
  <c r="J13" i="1"/>
  <c r="H13" i="1"/>
  <c r="K12" i="1"/>
  <c r="O12" i="1" s="1"/>
  <c r="H12" i="1"/>
  <c r="I12" i="1" s="1"/>
  <c r="K11" i="1"/>
  <c r="O11" i="1" s="1"/>
  <c r="H11" i="1"/>
  <c r="I11" i="1" s="1"/>
  <c r="N11" i="1" s="1"/>
  <c r="K10" i="1"/>
  <c r="O10" i="1" s="1"/>
  <c r="H10" i="1"/>
  <c r="I10" i="1" s="1"/>
  <c r="H9" i="1"/>
  <c r="I9" i="1" s="1"/>
  <c r="H8" i="1"/>
  <c r="I8" i="1" s="1"/>
  <c r="N8" i="1" s="1"/>
  <c r="H7" i="1"/>
  <c r="I7" i="1" s="1"/>
  <c r="N7" i="1" s="1"/>
  <c r="K6" i="1"/>
  <c r="O6" i="1" s="1"/>
  <c r="H6" i="1"/>
  <c r="I6" i="1" s="1"/>
  <c r="N6" i="1" s="1"/>
  <c r="P33" i="1" l="1"/>
  <c r="P29" i="1"/>
  <c r="P31" i="1"/>
  <c r="P28" i="1"/>
  <c r="P59" i="1"/>
  <c r="P27" i="1"/>
  <c r="P66" i="1"/>
  <c r="P76" i="1"/>
  <c r="J53" i="1"/>
  <c r="J8" i="1"/>
  <c r="P8" i="1" s="1"/>
  <c r="J6" i="1"/>
  <c r="P6" i="1" s="1"/>
  <c r="J7" i="1"/>
  <c r="P7" i="1" s="1"/>
  <c r="J72" i="1"/>
  <c r="P72" i="1" s="1"/>
  <c r="P14" i="1"/>
  <c r="J39" i="1"/>
  <c r="P39" i="1" s="1"/>
  <c r="J51" i="1"/>
  <c r="P51" i="1" s="1"/>
  <c r="P61" i="1"/>
  <c r="J69" i="1"/>
  <c r="P69" i="1" s="1"/>
  <c r="P13" i="1"/>
  <c r="J45" i="1"/>
  <c r="P45" i="1" s="1"/>
  <c r="J47" i="1"/>
  <c r="P47" i="1" s="1"/>
  <c r="P53" i="1"/>
  <c r="N21" i="1"/>
  <c r="J21" i="1"/>
  <c r="N23" i="1"/>
  <c r="N24" i="1"/>
  <c r="J24" i="1"/>
  <c r="N25" i="1"/>
  <c r="J25" i="1"/>
  <c r="N9" i="1"/>
  <c r="J9" i="1"/>
  <c r="N10" i="1"/>
  <c r="J10" i="1"/>
  <c r="N12" i="1"/>
  <c r="J12" i="1"/>
  <c r="N35" i="1"/>
  <c r="J35" i="1"/>
  <c r="N36" i="1"/>
  <c r="J36" i="1"/>
  <c r="N18" i="1"/>
  <c r="P18" i="1" s="1"/>
  <c r="N19" i="1"/>
  <c r="P19" i="1" s="1"/>
  <c r="N37" i="1"/>
  <c r="P37" i="1" s="1"/>
  <c r="N43" i="1"/>
  <c r="P43" i="1" s="1"/>
  <c r="N44" i="1"/>
  <c r="J44" i="1"/>
  <c r="N49" i="1"/>
  <c r="P49" i="1" s="1"/>
  <c r="N50" i="1"/>
  <c r="J50" i="1"/>
  <c r="N55" i="1"/>
  <c r="P55" i="1" s="1"/>
  <c r="N56" i="1"/>
  <c r="N57" i="1"/>
  <c r="P57" i="1" s="1"/>
  <c r="N58" i="1"/>
  <c r="N62" i="1"/>
  <c r="P62" i="1" s="1"/>
  <c r="N63" i="1"/>
  <c r="J63" i="1"/>
  <c r="N68" i="1"/>
  <c r="J68" i="1"/>
  <c r="N70" i="1"/>
  <c r="P70" i="1" s="1"/>
  <c r="N71" i="1"/>
  <c r="J71" i="1"/>
  <c r="N75" i="1"/>
  <c r="P75" i="1" s="1"/>
  <c r="J11" i="1"/>
  <c r="P11" i="1" s="1"/>
  <c r="J16" i="1"/>
  <c r="P16" i="1" s="1"/>
  <c r="J22" i="1"/>
  <c r="P22" i="1" s="1"/>
  <c r="J26" i="1"/>
  <c r="P26" i="1" s="1"/>
  <c r="J34" i="1"/>
  <c r="P34" i="1" s="1"/>
  <c r="N40" i="1"/>
  <c r="J40" i="1"/>
  <c r="N41" i="1"/>
  <c r="J41" i="1"/>
  <c r="N42" i="1"/>
  <c r="J42" i="1"/>
  <c r="N48" i="1"/>
  <c r="J48" i="1"/>
  <c r="N52" i="1"/>
  <c r="J52" i="1"/>
  <c r="N54" i="1"/>
  <c r="J54" i="1"/>
  <c r="P60" i="1"/>
  <c r="P64" i="1"/>
  <c r="N73" i="1"/>
  <c r="J73" i="1"/>
  <c r="N74" i="1"/>
  <c r="J74" i="1"/>
  <c r="P12" i="1" l="1"/>
  <c r="P10" i="1"/>
  <c r="P9" i="1"/>
  <c r="P54" i="1"/>
  <c r="P71" i="1"/>
  <c r="P68" i="1"/>
  <c r="P63" i="1"/>
  <c r="P56" i="1"/>
  <c r="P44" i="1"/>
  <c r="P74" i="1"/>
  <c r="P73" i="1"/>
  <c r="P52" i="1"/>
  <c r="P48" i="1"/>
  <c r="P42" i="1"/>
  <c r="P41" i="1"/>
  <c r="P40" i="1"/>
  <c r="P58" i="1"/>
  <c r="P50" i="1"/>
  <c r="P36" i="1"/>
  <c r="P35" i="1"/>
  <c r="P25" i="1"/>
  <c r="P24" i="1"/>
  <c r="P23" i="1"/>
  <c r="P21" i="1"/>
</calcChain>
</file>

<file path=xl/sharedStrings.xml><?xml version="1.0" encoding="utf-8"?>
<sst xmlns="http://schemas.openxmlformats.org/spreadsheetml/2006/main" count="230" uniqueCount="144">
  <si>
    <t>AREA</t>
  </si>
  <si>
    <t>EMPLEADOS</t>
  </si>
  <si>
    <t xml:space="preserve">PUESTO </t>
  </si>
  <si>
    <t>FECHA DE INGRESO</t>
  </si>
  <si>
    <t>MENSUAL</t>
  </si>
  <si>
    <t>ANUAL</t>
  </si>
  <si>
    <t>PRIMA VACACIONAL</t>
  </si>
  <si>
    <t>Ornelas Sandoval Cesar Gildardo</t>
  </si>
  <si>
    <t>Encargado de Sistemas y Transparencia</t>
  </si>
  <si>
    <t>EMPLEADO DE CONFIANZA</t>
  </si>
  <si>
    <t>Mario Enrique Escobedo Sandoval</t>
  </si>
  <si>
    <t>Jefe de Area Administrativa</t>
  </si>
  <si>
    <t xml:space="preserve">Jorgue Enrique Salazar Guzman </t>
  </si>
  <si>
    <t>Contador</t>
  </si>
  <si>
    <t xml:space="preserve">Dara Neftali Coloma Lòpez </t>
  </si>
  <si>
    <t xml:space="preserve">Auxiliar Administrativo  de Recursos Humanos </t>
  </si>
  <si>
    <t>Gutierrez Rodriguez Leticia Cedilanid</t>
  </si>
  <si>
    <t xml:space="preserve">Afanadora </t>
  </si>
  <si>
    <t>Eimmy Aydet Fausto Sánchez</t>
  </si>
  <si>
    <t>Encaga de Recursos Humanos</t>
  </si>
  <si>
    <t>María Teresa Nuño Dueñas</t>
  </si>
  <si>
    <t>Auxiliar Administrativo</t>
  </si>
  <si>
    <t>Castro Andalon Luis Felipe</t>
  </si>
  <si>
    <t>Jefe Administrativo</t>
  </si>
  <si>
    <t>Rios Lara Jose Roberto</t>
  </si>
  <si>
    <t>Jefe Operativo</t>
  </si>
  <si>
    <t>DIRECCION</t>
  </si>
  <si>
    <t xml:space="preserve">José Federico Gil Parejas </t>
  </si>
  <si>
    <t>Director General</t>
  </si>
  <si>
    <t>Ponce Machuca Laertes Anuar</t>
  </si>
  <si>
    <t>Arana Martinez Viridiana</t>
  </si>
  <si>
    <t>Asistete de Direccion y Programas Federales</t>
  </si>
  <si>
    <t>Cosio Ortiz Esteban Alejandro</t>
  </si>
  <si>
    <t>Proyectista</t>
  </si>
  <si>
    <t>COMERCIAL</t>
  </si>
  <si>
    <t>Ambriz Medina Erik Gibran</t>
  </si>
  <si>
    <t>Lecturista/Notificador</t>
  </si>
  <si>
    <t>Diaz Cardenas Mayra Lizette</t>
  </si>
  <si>
    <t>Jefa de Area Comercial</t>
  </si>
  <si>
    <t>Plascencia Salazar Marcos Antonio</t>
  </si>
  <si>
    <t>Padron de Usuarios</t>
  </si>
  <si>
    <t>Trigueros Lambaren Jack Robert</t>
  </si>
  <si>
    <t>Auxiliar Administrativo P.T.A.R</t>
  </si>
  <si>
    <t>Luquin Castañeda Eder Ramon</t>
  </si>
  <si>
    <t>Encargado de Cultura del Agua</t>
  </si>
  <si>
    <t>Perez Figueroa Mario Alberto</t>
  </si>
  <si>
    <t>Davila Navarro Juan Jose</t>
  </si>
  <si>
    <t>Auxiliar Cultura del Agua</t>
  </si>
  <si>
    <t>Villalaz Cruz Adriana Itzel</t>
  </si>
  <si>
    <t>Cajera</t>
  </si>
  <si>
    <t>Garcia Vargas Arcadia</t>
  </si>
  <si>
    <t>Atención a Usuarios</t>
  </si>
  <si>
    <t>Villanueva Roldan Alberto</t>
  </si>
  <si>
    <t>PSS/BAJA</t>
  </si>
  <si>
    <t>Mariscal Barbosa Gustavo</t>
  </si>
  <si>
    <t>Cajero</t>
  </si>
  <si>
    <t>Albañil</t>
  </si>
  <si>
    <t>Casillas Gutierrez  Jose Luis</t>
  </si>
  <si>
    <t>O P E R A T I V O</t>
  </si>
  <si>
    <t>Casillas Gutierrez  Juan Carlos</t>
  </si>
  <si>
    <t>Auxiliar de Albañil</t>
  </si>
  <si>
    <t>Figueroa Aldaco Hector</t>
  </si>
  <si>
    <t>Jefe de Cuadrilla</t>
  </si>
  <si>
    <t>Luquin Colima Salvador</t>
  </si>
  <si>
    <t>Operador de Valvulas</t>
  </si>
  <si>
    <t>Gonzalez Castillo Juan</t>
  </si>
  <si>
    <t>Reparaciòn y fugaz</t>
  </si>
  <si>
    <t>Moya Silva Luis</t>
  </si>
  <si>
    <t>Mantenimiento Preventivo</t>
  </si>
  <si>
    <t>Medina Ortiz Jose Guadalupe</t>
  </si>
  <si>
    <t>Operador de Pipa</t>
  </si>
  <si>
    <t>Martinez Santana Juan Carlos</t>
  </si>
  <si>
    <t xml:space="preserve">Operador de Vactor </t>
  </si>
  <si>
    <t>Colima Gonzalez Juan Manuel</t>
  </si>
  <si>
    <t>Operador de Minicargador</t>
  </si>
  <si>
    <t>Garcia Flores Manuel</t>
  </si>
  <si>
    <t>Garcia Acosta Jose Rodolfo</t>
  </si>
  <si>
    <t>Auxiliar de albañil</t>
  </si>
  <si>
    <t xml:space="preserve">Santiago Leon Luis Omar </t>
  </si>
  <si>
    <t>Salazar Luquin Juan Manuel</t>
  </si>
  <si>
    <t xml:space="preserve"> Fontanero</t>
  </si>
  <si>
    <t>Hernandez Gomez Casimiro</t>
  </si>
  <si>
    <t>Clorador</t>
  </si>
  <si>
    <t>Lopez Ruelas Sergio</t>
  </si>
  <si>
    <t>Auxiliar de Vactor</t>
  </si>
  <si>
    <t>Coronel Hernandez Pavel</t>
  </si>
  <si>
    <t xml:space="preserve">Bacheo </t>
  </si>
  <si>
    <t>Gerardo Guadalupe Cendejas Cruz</t>
  </si>
  <si>
    <t>Auxiliar de Mantenimiento</t>
  </si>
  <si>
    <t>Rodriguez Segoviano Jose Luis</t>
  </si>
  <si>
    <t>Fontanero</t>
  </si>
  <si>
    <t>Ruelas Sustaita Rodolfo</t>
  </si>
  <si>
    <t>Encargado de P.T.A.R la Coronilla y Texcalame</t>
  </si>
  <si>
    <t>Toro Guillen Luis Alberto</t>
  </si>
  <si>
    <t>Vazquez Fregoso Saul</t>
  </si>
  <si>
    <t>Flores Morales Leonidas</t>
  </si>
  <si>
    <t xml:space="preserve">Salazar Ramirez Jose Adrian </t>
  </si>
  <si>
    <t xml:space="preserve">Encargado de Almacen </t>
  </si>
  <si>
    <t>Enrique Flores Gustavo</t>
  </si>
  <si>
    <t>Auxiliar Operativo</t>
  </si>
  <si>
    <t>Rojas Benitez Tarcisio Emilio</t>
  </si>
  <si>
    <t>Martinez Figueroa Jose</t>
  </si>
  <si>
    <t>Reparación y Fugaz</t>
  </si>
  <si>
    <t>Toro Zepeda Reyes</t>
  </si>
  <si>
    <t>Francisco Javier Garcia Diaz</t>
  </si>
  <si>
    <t>Velez Diaz Omar Alejandro</t>
  </si>
  <si>
    <t>Aguayo Perez David</t>
  </si>
  <si>
    <t>Velador de Pozo Paraiso</t>
  </si>
  <si>
    <t>Curiel Ramirez Lazaro</t>
  </si>
  <si>
    <t>Ramos Rubio Miguel Rafael</t>
  </si>
  <si>
    <t>Medina Fusto Ruben</t>
  </si>
  <si>
    <t>Ruiz Lomeli Edgar Santiago</t>
  </si>
  <si>
    <t>Auxiliar de Mantenmiento</t>
  </si>
  <si>
    <t>SANEAMIENTO</t>
  </si>
  <si>
    <t>Fausto Ramirez Teodoro*</t>
  </si>
  <si>
    <t>Operador Planta</t>
  </si>
  <si>
    <t>Aguirre Quiñones Victor Manuel*</t>
  </si>
  <si>
    <t>Operador de filtro Banda</t>
  </si>
  <si>
    <t>Ambriz Medina Josue Roberto*</t>
  </si>
  <si>
    <t>Auxiliar de Planta</t>
  </si>
  <si>
    <t>Rafael Balbaneda Santiago *</t>
  </si>
  <si>
    <t>Responsable de P.T.A.R</t>
  </si>
  <si>
    <t>Hernandez Garcia Victor Manuel *</t>
  </si>
  <si>
    <t>Zarate Navarro Jose Martin *</t>
  </si>
  <si>
    <t>Colima Lopez Noe Salvador*</t>
  </si>
  <si>
    <t>Olivares Rivas Octavio*</t>
  </si>
  <si>
    <t>Operador de Planta</t>
  </si>
  <si>
    <t>Lopez Virgen Jesus Sebastian*</t>
  </si>
  <si>
    <t>Nota: los salarios aquí mencionados son antes de deducciones</t>
  </si>
  <si>
    <t>PERSONAL SINDICALIZADO</t>
  </si>
  <si>
    <t>BAJAS</t>
  </si>
  <si>
    <t>ALTA</t>
  </si>
  <si>
    <t>REINGRESO</t>
  </si>
  <si>
    <t>NO. PLAZAS</t>
  </si>
  <si>
    <t>CATEGORIA</t>
  </si>
  <si>
    <t xml:space="preserve">SUELDO DIARIO </t>
  </si>
  <si>
    <t>SUELDO QUINCENAL</t>
  </si>
  <si>
    <t>AGUINALDO</t>
  </si>
  <si>
    <t>ESTIMULO</t>
  </si>
  <si>
    <t>COMPENSACIONES</t>
  </si>
  <si>
    <t>TOTAL PRESTACIONES</t>
  </si>
  <si>
    <t>SUMA TOTAL DE 
REMUNERACIONES</t>
  </si>
  <si>
    <t>ADMINISTRACION</t>
  </si>
  <si>
    <t>PLANTILLA PERSONAL SISTEMA DE AGUA POTABLE, ALCANTARILLADO Y SANEAMIENTO DEL MUNICIPIO DE AMECA, JALISCO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</si>
</sst>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8" borderId="0" xfId="0" applyFont="1" applyFill="1"/>
    <xf numFmtId="164" fontId="2" fillId="0" borderId="0" xfId="1" applyNumberFormat="1" applyFont="1" applyBorder="1" applyAlignment="1">
      <alignment horizontal="center"/>
    </xf>
    <xf numFmtId="0" fontId="2" fillId="6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2" applyFont="1" applyAlignment="1">
      <alignment vertical="center"/>
    </xf>
    <xf numFmtId="0" fontId="2" fillId="0" borderId="0" xfId="0" applyFont="1" applyFill="1"/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44" fontId="7" fillId="13" borderId="2" xfId="2" applyFont="1" applyFill="1" applyBorder="1" applyAlignment="1">
      <alignment horizontal="center" vertical="center"/>
    </xf>
    <xf numFmtId="44" fontId="7" fillId="13" borderId="2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center"/>
    </xf>
    <xf numFmtId="8" fontId="4" fillId="3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14" fontId="4" fillId="5" borderId="3" xfId="0" applyNumberFormat="1" applyFont="1" applyFill="1" applyBorder="1" applyAlignment="1">
      <alignment horizontal="center"/>
    </xf>
    <xf numFmtId="164" fontId="4" fillId="5" borderId="3" xfId="1" applyNumberFormat="1" applyFont="1" applyFill="1" applyBorder="1" applyAlignment="1">
      <alignment horizontal="center"/>
    </xf>
    <xf numFmtId="8" fontId="4" fillId="5" borderId="3" xfId="0" applyNumberFormat="1" applyFont="1" applyFill="1" applyBorder="1" applyAlignment="1">
      <alignment horizontal="center"/>
    </xf>
    <xf numFmtId="8" fontId="4" fillId="5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14" fontId="4" fillId="7" borderId="3" xfId="0" applyNumberFormat="1" applyFont="1" applyFill="1" applyBorder="1" applyAlignment="1">
      <alignment horizontal="center"/>
    </xf>
    <xf numFmtId="164" fontId="4" fillId="7" borderId="3" xfId="1" applyNumberFormat="1" applyFont="1" applyFill="1" applyBorder="1" applyAlignment="1">
      <alignment horizontal="center"/>
    </xf>
    <xf numFmtId="8" fontId="4" fillId="7" borderId="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8" fontId="4" fillId="0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14" fontId="4" fillId="9" borderId="3" xfId="0" applyNumberFormat="1" applyFont="1" applyFill="1" applyBorder="1" applyAlignment="1">
      <alignment horizontal="center"/>
    </xf>
    <xf numFmtId="164" fontId="4" fillId="9" borderId="3" xfId="1" applyNumberFormat="1" applyFont="1" applyFill="1" applyBorder="1" applyAlignment="1">
      <alignment horizontal="center"/>
    </xf>
    <xf numFmtId="8" fontId="4" fillId="9" borderId="3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8" fontId="4" fillId="0" borderId="3" xfId="2" applyNumberFormat="1" applyFont="1" applyBorder="1" applyAlignment="1">
      <alignment horizontal="center"/>
    </xf>
    <xf numFmtId="0" fontId="4" fillId="11" borderId="3" xfId="0" applyFont="1" applyFill="1" applyBorder="1" applyAlignment="1">
      <alignment horizontal="left"/>
    </xf>
    <xf numFmtId="14" fontId="4" fillId="11" borderId="3" xfId="0" applyNumberFormat="1" applyFont="1" applyFill="1" applyBorder="1" applyAlignment="1">
      <alignment horizontal="center"/>
    </xf>
    <xf numFmtId="164" fontId="4" fillId="11" borderId="3" xfId="1" applyNumberFormat="1" applyFont="1" applyFill="1" applyBorder="1" applyAlignment="1">
      <alignment horizontal="center"/>
    </xf>
    <xf numFmtId="8" fontId="4" fillId="11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8" fontId="4" fillId="0" borderId="4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4" fontId="4" fillId="0" borderId="4" xfId="2" applyFont="1" applyBorder="1" applyAlignment="1">
      <alignment horizontal="center"/>
    </xf>
    <xf numFmtId="8" fontId="4" fillId="0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14" fontId="4" fillId="5" borderId="4" xfId="0" applyNumberFormat="1" applyFont="1" applyFill="1" applyBorder="1" applyAlignment="1">
      <alignment horizontal="center"/>
    </xf>
    <xf numFmtId="164" fontId="4" fillId="5" borderId="4" xfId="1" applyNumberFormat="1" applyFont="1" applyFill="1" applyBorder="1" applyAlignment="1">
      <alignment horizontal="center"/>
    </xf>
    <xf numFmtId="8" fontId="4" fillId="5" borderId="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44" fontId="4" fillId="5" borderId="4" xfId="2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4" fontId="4" fillId="0" borderId="6" xfId="0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8" fontId="4" fillId="3" borderId="6" xfId="0" applyNumberFormat="1" applyFont="1" applyFill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4" fillId="0" borderId="8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164" fontId="4" fillId="3" borderId="3" xfId="1" applyNumberFormat="1" applyFont="1" applyFill="1" applyBorder="1" applyAlignment="1">
      <alignment horizontal="center"/>
    </xf>
    <xf numFmtId="8" fontId="4" fillId="3" borderId="8" xfId="0" applyNumberFormat="1" applyFont="1" applyFill="1" applyBorder="1" applyAlignment="1">
      <alignment horizontal="center"/>
    </xf>
    <xf numFmtId="0" fontId="4" fillId="11" borderId="9" xfId="0" applyFont="1" applyFill="1" applyBorder="1" applyAlignment="1">
      <alignment horizontal="left"/>
    </xf>
    <xf numFmtId="14" fontId="4" fillId="11" borderId="9" xfId="0" applyNumberFormat="1" applyFont="1" applyFill="1" applyBorder="1" applyAlignment="1">
      <alignment horizontal="center"/>
    </xf>
    <xf numFmtId="164" fontId="4" fillId="11" borderId="9" xfId="1" applyNumberFormat="1" applyFont="1" applyFill="1" applyBorder="1" applyAlignment="1">
      <alignment horizontal="center"/>
    </xf>
    <xf numFmtId="8" fontId="4" fillId="11" borderId="9" xfId="0" applyNumberFormat="1" applyFont="1" applyFill="1" applyBorder="1" applyAlignment="1">
      <alignment horizontal="center"/>
    </xf>
    <xf numFmtId="8" fontId="4" fillId="11" borderId="1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 textRotation="90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4" fillId="0" borderId="0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left"/>
    </xf>
    <xf numFmtId="14" fontId="4" fillId="9" borderId="6" xfId="0" applyNumberFormat="1" applyFont="1" applyFill="1" applyBorder="1" applyAlignment="1">
      <alignment horizontal="center"/>
    </xf>
    <xf numFmtId="164" fontId="4" fillId="9" borderId="6" xfId="1" applyNumberFormat="1" applyFont="1" applyFill="1" applyBorder="1" applyAlignment="1">
      <alignment horizontal="center"/>
    </xf>
    <xf numFmtId="8" fontId="4" fillId="9" borderId="6" xfId="0" applyNumberFormat="1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4" fontId="4" fillId="11" borderId="9" xfId="0" applyNumberFormat="1" applyFont="1" applyFill="1" applyBorder="1" applyAlignment="1">
      <alignment horizontal="center"/>
    </xf>
    <xf numFmtId="44" fontId="4" fillId="11" borderId="9" xfId="2" applyFont="1" applyFill="1" applyBorder="1" applyAlignment="1">
      <alignment horizontal="center"/>
    </xf>
    <xf numFmtId="8" fontId="4" fillId="9" borderId="7" xfId="0" applyNumberFormat="1" applyFont="1" applyFill="1" applyBorder="1" applyAlignment="1">
      <alignment horizontal="center"/>
    </xf>
    <xf numFmtId="8" fontId="4" fillId="5" borderId="8" xfId="0" applyNumberFormat="1" applyFont="1" applyFill="1" applyBorder="1" applyAlignment="1">
      <alignment horizontal="center"/>
    </xf>
    <xf numFmtId="8" fontId="4" fillId="11" borderId="8" xfId="0" applyNumberFormat="1" applyFont="1" applyFill="1" applyBorder="1" applyAlignment="1">
      <alignment horizontal="center"/>
    </xf>
    <xf numFmtId="8" fontId="4" fillId="9" borderId="8" xfId="0" applyNumberFormat="1" applyFont="1" applyFill="1" applyBorder="1" applyAlignment="1">
      <alignment horizontal="center"/>
    </xf>
    <xf numFmtId="8" fontId="4" fillId="0" borderId="8" xfId="0" applyNumberFormat="1" applyFont="1" applyFill="1" applyBorder="1" applyAlignment="1">
      <alignment horizontal="center"/>
    </xf>
    <xf numFmtId="8" fontId="4" fillId="5" borderId="11" xfId="0" applyNumberFormat="1" applyFont="1" applyFill="1" applyBorder="1" applyAlignment="1">
      <alignment horizontal="center"/>
    </xf>
    <xf numFmtId="49" fontId="8" fillId="9" borderId="12" xfId="0" applyNumberFormat="1" applyFont="1" applyFill="1" applyBorder="1" applyAlignment="1">
      <alignment horizontal="left" vertical="top"/>
    </xf>
    <xf numFmtId="49" fontId="8" fillId="5" borderId="13" xfId="0" applyNumberFormat="1" applyFont="1" applyFill="1" applyBorder="1" applyAlignment="1">
      <alignment horizontal="left" vertical="top"/>
    </xf>
    <xf numFmtId="49" fontId="8" fillId="11" borderId="13" xfId="0" applyNumberFormat="1" applyFont="1" applyFill="1" applyBorder="1" applyAlignment="1">
      <alignment horizontal="left" vertical="top"/>
    </xf>
    <xf numFmtId="49" fontId="8" fillId="9" borderId="13" xfId="0" applyNumberFormat="1" applyFont="1" applyFill="1" applyBorder="1" applyAlignment="1">
      <alignment horizontal="left" vertical="top"/>
    </xf>
    <xf numFmtId="49" fontId="8" fillId="0" borderId="13" xfId="0" applyNumberFormat="1" applyFont="1" applyFill="1" applyBorder="1" applyAlignment="1">
      <alignment horizontal="left" vertical="top"/>
    </xf>
    <xf numFmtId="0" fontId="4" fillId="0" borderId="5" xfId="0" applyFont="1" applyFill="1" applyBorder="1"/>
    <xf numFmtId="0" fontId="4" fillId="5" borderId="5" xfId="0" applyFont="1" applyFill="1" applyBorder="1"/>
    <xf numFmtId="0" fontId="4" fillId="11" borderId="14" xfId="0" applyFont="1" applyFill="1" applyBorder="1"/>
    <xf numFmtId="0" fontId="4" fillId="0" borderId="0" xfId="0" applyFont="1" applyBorder="1" applyAlignment="1">
      <alignment textRotation="90"/>
    </xf>
    <xf numFmtId="0" fontId="4" fillId="0" borderId="0" xfId="0" applyFont="1" applyBorder="1"/>
    <xf numFmtId="49" fontId="8" fillId="11" borderId="14" xfId="0" applyNumberFormat="1" applyFont="1" applyFill="1" applyBorder="1" applyAlignment="1">
      <alignment horizontal="left" vertical="top"/>
    </xf>
    <xf numFmtId="49" fontId="8" fillId="7" borderId="13" xfId="0" applyNumberFormat="1" applyFont="1" applyFill="1" applyBorder="1" applyAlignment="1">
      <alignment horizontal="left" vertical="top"/>
    </xf>
    <xf numFmtId="49" fontId="8" fillId="5" borderId="19" xfId="0" applyNumberFormat="1" applyFont="1" applyFill="1" applyBorder="1" applyAlignment="1">
      <alignment horizontal="left" vertical="top"/>
    </xf>
    <xf numFmtId="0" fontId="4" fillId="5" borderId="19" xfId="0" applyFont="1" applyFill="1" applyBorder="1" applyAlignment="1">
      <alignment horizontal="left"/>
    </xf>
    <xf numFmtId="49" fontId="8" fillId="7" borderId="19" xfId="0" applyNumberFormat="1" applyFont="1" applyFill="1" applyBorder="1" applyAlignment="1">
      <alignment horizontal="left" vertical="top"/>
    </xf>
    <xf numFmtId="8" fontId="4" fillId="7" borderId="8" xfId="0" applyNumberFormat="1" applyFont="1" applyFill="1" applyBorder="1" applyAlignment="1">
      <alignment horizontal="center"/>
    </xf>
    <xf numFmtId="49" fontId="8" fillId="7" borderId="20" xfId="0" applyNumberFormat="1" applyFont="1" applyFill="1" applyBorder="1" applyAlignment="1">
      <alignment horizontal="left" vertical="top"/>
    </xf>
    <xf numFmtId="0" fontId="4" fillId="7" borderId="9" xfId="0" applyFont="1" applyFill="1" applyBorder="1" applyAlignment="1">
      <alignment horizontal="left"/>
    </xf>
    <xf numFmtId="14" fontId="4" fillId="7" borderId="9" xfId="0" applyNumberFormat="1" applyFont="1" applyFill="1" applyBorder="1" applyAlignment="1">
      <alignment horizontal="center"/>
    </xf>
    <xf numFmtId="164" fontId="4" fillId="7" borderId="9" xfId="1" applyNumberFormat="1" applyFont="1" applyFill="1" applyBorder="1" applyAlignment="1">
      <alignment horizontal="center"/>
    </xf>
    <xf numFmtId="8" fontId="4" fillId="7" borderId="9" xfId="0" applyNumberFormat="1" applyFont="1" applyFill="1" applyBorder="1" applyAlignment="1">
      <alignment horizontal="center"/>
    </xf>
    <xf numFmtId="8" fontId="4" fillId="7" borderId="10" xfId="0" applyNumberFormat="1" applyFont="1" applyFill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14" fontId="4" fillId="5" borderId="6" xfId="0" applyNumberFormat="1" applyFont="1" applyFill="1" applyBorder="1" applyAlignment="1">
      <alignment horizontal="center"/>
    </xf>
    <xf numFmtId="164" fontId="4" fillId="5" borderId="6" xfId="1" applyNumberFormat="1" applyFont="1" applyFill="1" applyBorder="1" applyAlignment="1">
      <alignment horizontal="center"/>
    </xf>
    <xf numFmtId="8" fontId="4" fillId="5" borderId="6" xfId="0" applyNumberFormat="1" applyFont="1" applyFill="1" applyBorder="1" applyAlignment="1">
      <alignment horizontal="center"/>
    </xf>
    <xf numFmtId="8" fontId="4" fillId="5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14" fontId="4" fillId="0" borderId="9" xfId="0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8" fontId="4" fillId="3" borderId="9" xfId="0" applyNumberFormat="1" applyFont="1" applyFill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49" fontId="8" fillId="0" borderId="18" xfId="0" applyNumberFormat="1" applyFont="1" applyFill="1" applyBorder="1" applyAlignment="1">
      <alignment horizontal="left" vertical="top"/>
    </xf>
    <xf numFmtId="49" fontId="8" fillId="0" borderId="19" xfId="0" applyNumberFormat="1" applyFont="1" applyFill="1" applyBorder="1" applyAlignment="1">
      <alignment horizontal="left" vertical="top"/>
    </xf>
    <xf numFmtId="49" fontId="8" fillId="0" borderId="12" xfId="0" applyNumberFormat="1" applyFont="1" applyFill="1" applyBorder="1" applyAlignment="1">
      <alignment horizontal="left" vertical="top"/>
    </xf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1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left" vertical="top"/>
    </xf>
    <xf numFmtId="49" fontId="8" fillId="7" borderId="14" xfId="0" applyNumberFormat="1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6" fillId="2" borderId="23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5" fillId="1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center" textRotation="90"/>
    </xf>
    <xf numFmtId="0" fontId="9" fillId="2" borderId="17" xfId="0" applyFont="1" applyFill="1" applyBorder="1" applyAlignment="1">
      <alignment horizontal="center" vertical="center" textRotation="9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zoomScaleNormal="100" workbookViewId="0">
      <pane xSplit="6" ySplit="5" topLeftCell="P6" activePane="bottomRight" state="frozen"/>
      <selection pane="topRight" activeCell="G1" sqref="G1"/>
      <selection pane="bottomLeft" activeCell="A6" sqref="A6"/>
      <selection pane="bottomRight" activeCell="R1" sqref="R1"/>
    </sheetView>
  </sheetViews>
  <sheetFormatPr baseColWidth="10" defaultRowHeight="11.25" x14ac:dyDescent="0.2"/>
  <cols>
    <col min="1" max="1" width="7.42578125" style="1" bestFit="1" customWidth="1"/>
    <col min="2" max="2" width="30.28515625" style="1" bestFit="1" customWidth="1"/>
    <col min="3" max="3" width="38.7109375" style="2" bestFit="1" customWidth="1"/>
    <col min="4" max="4" width="20.140625" style="2" bestFit="1" customWidth="1"/>
    <col min="5" max="5" width="13.140625" style="2" bestFit="1" customWidth="1"/>
    <col min="6" max="6" width="21.42578125" style="2" bestFit="1" customWidth="1"/>
    <col min="7" max="7" width="18.85546875" style="2" bestFit="1" customWidth="1"/>
    <col min="8" max="8" width="22.85546875" style="3" bestFit="1" customWidth="1"/>
    <col min="9" max="9" width="12.5703125" style="2" bestFit="1" customWidth="1"/>
    <col min="10" max="10" width="13.140625" style="2" bestFit="1" customWidth="1"/>
    <col min="11" max="11" width="13.28515625" style="2" bestFit="1" customWidth="1"/>
    <col min="12" max="12" width="21.140625" style="2" bestFit="1" customWidth="1"/>
    <col min="13" max="13" width="11.5703125" style="2" bestFit="1" customWidth="1"/>
    <col min="14" max="14" width="21.5703125" style="2" bestFit="1" customWidth="1"/>
    <col min="15" max="15" width="23.7109375" style="2" bestFit="1" customWidth="1"/>
    <col min="16" max="16" width="27.5703125" style="2" bestFit="1" customWidth="1"/>
    <col min="17" max="17" width="9.140625" style="1" bestFit="1" customWidth="1"/>
    <col min="18" max="16384" width="11.42578125" style="1"/>
  </cols>
  <sheetData>
    <row r="1" spans="1:16" s="10" customFormat="1" ht="6" customHeight="1" x14ac:dyDescent="0.25">
      <c r="A1" s="9"/>
      <c r="E1" s="11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0" customFormat="1" ht="25.5" customHeight="1" x14ac:dyDescent="0.25">
      <c r="A2" s="153"/>
      <c r="B2" s="154" t="s">
        <v>143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s="10" customFormat="1" ht="25.5" customHeight="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s="10" customFormat="1" ht="6.75" customHeight="1" thickBot="1" x14ac:dyDescent="0.3">
      <c r="A4" s="9"/>
      <c r="E4" s="11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10" customFormat="1" ht="24.75" thickBot="1" x14ac:dyDescent="0.3">
      <c r="A5" s="14" t="s">
        <v>0</v>
      </c>
      <c r="B5" s="15" t="s">
        <v>1</v>
      </c>
      <c r="C5" s="15" t="s">
        <v>2</v>
      </c>
      <c r="D5" s="15" t="s">
        <v>3</v>
      </c>
      <c r="E5" s="15" t="s">
        <v>133</v>
      </c>
      <c r="F5" s="15" t="s">
        <v>134</v>
      </c>
      <c r="G5" s="16" t="s">
        <v>135</v>
      </c>
      <c r="H5" s="16" t="s">
        <v>136</v>
      </c>
      <c r="I5" s="16" t="s">
        <v>4</v>
      </c>
      <c r="J5" s="16" t="s">
        <v>5</v>
      </c>
      <c r="K5" s="17" t="s">
        <v>137</v>
      </c>
      <c r="L5" s="17" t="s">
        <v>6</v>
      </c>
      <c r="M5" s="17" t="s">
        <v>138</v>
      </c>
      <c r="N5" s="16" t="s">
        <v>139</v>
      </c>
      <c r="O5" s="17" t="s">
        <v>140</v>
      </c>
      <c r="P5" s="17" t="s">
        <v>141</v>
      </c>
    </row>
    <row r="6" spans="1:16" ht="12.75" x14ac:dyDescent="0.2">
      <c r="A6" s="147" t="s">
        <v>142</v>
      </c>
      <c r="B6" s="131" t="s">
        <v>7</v>
      </c>
      <c r="C6" s="63" t="s">
        <v>8</v>
      </c>
      <c r="D6" s="64">
        <v>41259</v>
      </c>
      <c r="E6" s="65">
        <v>1</v>
      </c>
      <c r="F6" s="66" t="s">
        <v>9</v>
      </c>
      <c r="G6" s="66">
        <v>290.16000000000003</v>
      </c>
      <c r="H6" s="66">
        <f t="shared" ref="H6:H14" si="0">G6*15</f>
        <v>4352.4000000000005</v>
      </c>
      <c r="I6" s="66">
        <f t="shared" ref="I6:I12" si="1">H6*2</f>
        <v>8704.8000000000011</v>
      </c>
      <c r="J6" s="66">
        <f>I6*12</f>
        <v>104457.60000000001</v>
      </c>
      <c r="K6" s="67">
        <f>G6*60</f>
        <v>17409.600000000002</v>
      </c>
      <c r="L6" s="66">
        <v>0</v>
      </c>
      <c r="M6" s="66">
        <v>0</v>
      </c>
      <c r="N6" s="66">
        <f>I6*1.04-I6</f>
        <v>348.19200000000092</v>
      </c>
      <c r="O6" s="66">
        <f>+K6+L6</f>
        <v>17409.600000000002</v>
      </c>
      <c r="P6" s="68">
        <f>+J6+K6+N6</f>
        <v>122215.39200000001</v>
      </c>
    </row>
    <row r="7" spans="1:16" s="13" customFormat="1" ht="12.75" x14ac:dyDescent="0.2">
      <c r="A7" s="148"/>
      <c r="B7" s="108" t="s">
        <v>10</v>
      </c>
      <c r="C7" s="23" t="s">
        <v>11</v>
      </c>
      <c r="D7" s="24">
        <v>42293</v>
      </c>
      <c r="E7" s="25">
        <v>1</v>
      </c>
      <c r="F7" s="26" t="s">
        <v>9</v>
      </c>
      <c r="G7" s="26">
        <v>519.69000000000005</v>
      </c>
      <c r="H7" s="26">
        <f t="shared" si="0"/>
        <v>7795.35</v>
      </c>
      <c r="I7" s="26">
        <f t="shared" si="1"/>
        <v>15590.7</v>
      </c>
      <c r="J7" s="26">
        <f>I7*9.5</f>
        <v>148111.65</v>
      </c>
      <c r="K7" s="26">
        <v>0</v>
      </c>
      <c r="L7" s="26">
        <v>0</v>
      </c>
      <c r="M7" s="26">
        <v>0</v>
      </c>
      <c r="N7" s="26">
        <f>I7*1.04-I7</f>
        <v>623.62800000000061</v>
      </c>
      <c r="O7" s="26">
        <v>0</v>
      </c>
      <c r="P7" s="91">
        <f>+J7+K7+N7</f>
        <v>148735.27799999999</v>
      </c>
    </row>
    <row r="8" spans="1:16" s="13" customFormat="1" ht="12.75" x14ac:dyDescent="0.2">
      <c r="A8" s="148"/>
      <c r="B8" s="108" t="s">
        <v>12</v>
      </c>
      <c r="C8" s="23" t="s">
        <v>13</v>
      </c>
      <c r="D8" s="24">
        <v>42309</v>
      </c>
      <c r="E8" s="25">
        <v>1</v>
      </c>
      <c r="F8" s="26" t="s">
        <v>9</v>
      </c>
      <c r="G8" s="27">
        <v>466.73</v>
      </c>
      <c r="H8" s="26">
        <f t="shared" si="0"/>
        <v>7000.9500000000007</v>
      </c>
      <c r="I8" s="26">
        <f t="shared" si="1"/>
        <v>14001.900000000001</v>
      </c>
      <c r="J8" s="26">
        <f>I8*9.5</f>
        <v>133018.05000000002</v>
      </c>
      <c r="K8" s="26">
        <v>0</v>
      </c>
      <c r="L8" s="26">
        <v>0</v>
      </c>
      <c r="M8" s="26">
        <v>0</v>
      </c>
      <c r="N8" s="26">
        <f>I8*1.04-I8</f>
        <v>560.07600000000093</v>
      </c>
      <c r="O8" s="26">
        <v>0</v>
      </c>
      <c r="P8" s="91">
        <f>+J8+K8+N8</f>
        <v>133578.12600000002</v>
      </c>
    </row>
    <row r="9" spans="1:16" s="13" customFormat="1" ht="12.75" x14ac:dyDescent="0.2">
      <c r="A9" s="148"/>
      <c r="B9" s="109" t="s">
        <v>14</v>
      </c>
      <c r="C9" s="23" t="s">
        <v>15</v>
      </c>
      <c r="D9" s="24">
        <v>42370</v>
      </c>
      <c r="E9" s="25">
        <v>1</v>
      </c>
      <c r="F9" s="26" t="s">
        <v>9</v>
      </c>
      <c r="G9" s="26">
        <v>333.83</v>
      </c>
      <c r="H9" s="26">
        <f t="shared" si="0"/>
        <v>5007.45</v>
      </c>
      <c r="I9" s="26">
        <f t="shared" si="1"/>
        <v>10014.9</v>
      </c>
      <c r="J9" s="26">
        <f>I9*9.5</f>
        <v>95141.55</v>
      </c>
      <c r="K9" s="26">
        <v>0</v>
      </c>
      <c r="L9" s="26">
        <v>0</v>
      </c>
      <c r="M9" s="26">
        <v>0</v>
      </c>
      <c r="N9" s="26">
        <f>I9*1.04-I9</f>
        <v>400.59599999999955</v>
      </c>
      <c r="O9" s="26">
        <v>0</v>
      </c>
      <c r="P9" s="91">
        <f>+J9+K9+N9</f>
        <v>95542.146000000008</v>
      </c>
    </row>
    <row r="10" spans="1:16" ht="12.75" x14ac:dyDescent="0.2">
      <c r="A10" s="148"/>
      <c r="B10" s="132" t="s">
        <v>16</v>
      </c>
      <c r="C10" s="18" t="s">
        <v>17</v>
      </c>
      <c r="D10" s="19">
        <v>43439</v>
      </c>
      <c r="E10" s="20">
        <v>1</v>
      </c>
      <c r="F10" s="21" t="s">
        <v>9</v>
      </c>
      <c r="G10" s="21">
        <v>215.83</v>
      </c>
      <c r="H10" s="21">
        <f t="shared" si="0"/>
        <v>3237.4500000000003</v>
      </c>
      <c r="I10" s="21">
        <f t="shared" si="1"/>
        <v>6474.9000000000005</v>
      </c>
      <c r="J10" s="21">
        <f t="shared" ref="J10:J13" si="2">I10*12</f>
        <v>77698.8</v>
      </c>
      <c r="K10" s="22">
        <f>G10*59.67</f>
        <v>12878.5761</v>
      </c>
      <c r="L10" s="21">
        <v>0</v>
      </c>
      <c r="M10" s="21">
        <v>0</v>
      </c>
      <c r="N10" s="21">
        <f>I10*1.04-I10</f>
        <v>258.99600000000009</v>
      </c>
      <c r="O10" s="21">
        <f>+K10+L10</f>
        <v>12878.5761</v>
      </c>
      <c r="P10" s="69">
        <f>+J10+K10+N10</f>
        <v>90836.372100000008</v>
      </c>
    </row>
    <row r="11" spans="1:16" ht="12.75" x14ac:dyDescent="0.2">
      <c r="A11" s="148"/>
      <c r="B11" s="132" t="s">
        <v>18</v>
      </c>
      <c r="C11" s="18" t="s">
        <v>19</v>
      </c>
      <c r="D11" s="19">
        <v>40889</v>
      </c>
      <c r="E11" s="20">
        <v>1</v>
      </c>
      <c r="F11" s="21" t="s">
        <v>9</v>
      </c>
      <c r="G11" s="21">
        <v>349.71</v>
      </c>
      <c r="H11" s="21">
        <f t="shared" si="0"/>
        <v>5245.65</v>
      </c>
      <c r="I11" s="21">
        <f t="shared" si="1"/>
        <v>10491.3</v>
      </c>
      <c r="J11" s="21">
        <f t="shared" si="2"/>
        <v>125895.59999999999</v>
      </c>
      <c r="K11" s="22">
        <f>G11*60</f>
        <v>20982.6</v>
      </c>
      <c r="L11" s="21">
        <v>0</v>
      </c>
      <c r="M11" s="21">
        <v>0</v>
      </c>
      <c r="N11" s="21">
        <f>I11*1.04-I11</f>
        <v>419.65200000000004</v>
      </c>
      <c r="O11" s="21">
        <f>+K11+L11</f>
        <v>20982.6</v>
      </c>
      <c r="P11" s="69">
        <f>+J11+K11+N11</f>
        <v>147297.85199999998</v>
      </c>
    </row>
    <row r="12" spans="1:16" ht="12.75" x14ac:dyDescent="0.2">
      <c r="A12" s="148"/>
      <c r="B12" s="132" t="s">
        <v>20</v>
      </c>
      <c r="C12" s="18" t="s">
        <v>21</v>
      </c>
      <c r="D12" s="19">
        <v>42293</v>
      </c>
      <c r="E12" s="20">
        <v>1</v>
      </c>
      <c r="F12" s="21" t="s">
        <v>9</v>
      </c>
      <c r="G12" s="21">
        <v>215.18</v>
      </c>
      <c r="H12" s="21">
        <f t="shared" si="0"/>
        <v>3227.7000000000003</v>
      </c>
      <c r="I12" s="21">
        <f t="shared" si="1"/>
        <v>6455.4000000000005</v>
      </c>
      <c r="J12" s="21">
        <f t="shared" si="2"/>
        <v>77464.800000000003</v>
      </c>
      <c r="K12" s="22">
        <f>G12*60</f>
        <v>12910.800000000001</v>
      </c>
      <c r="L12" s="21">
        <v>0</v>
      </c>
      <c r="M12" s="21">
        <v>0</v>
      </c>
      <c r="N12" s="21">
        <f>I12*1.04-I12</f>
        <v>258.21600000000035</v>
      </c>
      <c r="O12" s="21">
        <f>+K12+L12</f>
        <v>12910.800000000001</v>
      </c>
      <c r="P12" s="69">
        <f>+J12+K12+N12</f>
        <v>90633.816000000006</v>
      </c>
    </row>
    <row r="13" spans="1:16" ht="12.75" x14ac:dyDescent="0.2">
      <c r="A13" s="148"/>
      <c r="B13" s="110" t="s">
        <v>22</v>
      </c>
      <c r="C13" s="28" t="s">
        <v>23</v>
      </c>
      <c r="D13" s="29">
        <v>43389</v>
      </c>
      <c r="E13" s="30">
        <v>1</v>
      </c>
      <c r="F13" s="31" t="s">
        <v>9</v>
      </c>
      <c r="G13" s="31">
        <v>691.37</v>
      </c>
      <c r="H13" s="31">
        <f t="shared" si="0"/>
        <v>10370.549999999999</v>
      </c>
      <c r="I13" s="31">
        <v>20741.099999999999</v>
      </c>
      <c r="J13" s="31">
        <f t="shared" si="2"/>
        <v>248893.19999999998</v>
      </c>
      <c r="K13" s="31">
        <f>+(G13*60/365*77)</f>
        <v>8751.0394520547943</v>
      </c>
      <c r="L13" s="31">
        <v>0</v>
      </c>
      <c r="M13" s="31">
        <v>0</v>
      </c>
      <c r="N13" s="31">
        <f>I13*1.04-I13</f>
        <v>829.64400000000023</v>
      </c>
      <c r="O13" s="31">
        <f>+K13+L13</f>
        <v>8751.0394520547943</v>
      </c>
      <c r="P13" s="111">
        <f>+J13+K13+N13</f>
        <v>258473.88345205478</v>
      </c>
    </row>
    <row r="14" spans="1:16" ht="13.5" thickBot="1" x14ac:dyDescent="0.25">
      <c r="A14" s="149"/>
      <c r="B14" s="112" t="s">
        <v>24</v>
      </c>
      <c r="C14" s="113" t="s">
        <v>25</v>
      </c>
      <c r="D14" s="114">
        <v>43389</v>
      </c>
      <c r="E14" s="115">
        <v>1</v>
      </c>
      <c r="F14" s="116" t="s">
        <v>9</v>
      </c>
      <c r="G14" s="116">
        <v>294.64</v>
      </c>
      <c r="H14" s="116">
        <f t="shared" si="0"/>
        <v>4419.5999999999995</v>
      </c>
      <c r="I14" s="116">
        <v>8839.2000000000007</v>
      </c>
      <c r="J14" s="116">
        <f>I14*2.5</f>
        <v>22098</v>
      </c>
      <c r="K14" s="116">
        <f>+(G14*60/365*77)</f>
        <v>3729.4158904109586</v>
      </c>
      <c r="L14" s="116">
        <v>0</v>
      </c>
      <c r="M14" s="116">
        <v>0</v>
      </c>
      <c r="N14" s="116">
        <f>I14*1.04-I14</f>
        <v>353.56800000000112</v>
      </c>
      <c r="O14" s="116">
        <f>+K14+L14</f>
        <v>3729.4158904109586</v>
      </c>
      <c r="P14" s="117">
        <f>+J14+K14+N14</f>
        <v>26180.983890410957</v>
      </c>
    </row>
    <row r="15" spans="1:16" s="7" customFormat="1" ht="10.5" customHeight="1" thickBot="1" x14ac:dyDescent="0.25">
      <c r="A15" s="104"/>
      <c r="B15" s="105"/>
      <c r="C15" s="79"/>
      <c r="D15" s="80"/>
      <c r="E15" s="81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16" ht="12.75" x14ac:dyDescent="0.2">
      <c r="A16" s="150" t="s">
        <v>26</v>
      </c>
      <c r="B16" s="144" t="s">
        <v>27</v>
      </c>
      <c r="C16" s="119" t="s">
        <v>28</v>
      </c>
      <c r="D16" s="120">
        <v>42293</v>
      </c>
      <c r="E16" s="121">
        <v>1</v>
      </c>
      <c r="F16" s="122" t="s">
        <v>9</v>
      </c>
      <c r="G16" s="122">
        <v>890.78</v>
      </c>
      <c r="H16" s="122">
        <f>G16*15</f>
        <v>13361.699999999999</v>
      </c>
      <c r="I16" s="122">
        <f>H16*2</f>
        <v>26723.399999999998</v>
      </c>
      <c r="J16" s="122">
        <f>I16*8.5</f>
        <v>227148.9</v>
      </c>
      <c r="K16" s="122">
        <v>0</v>
      </c>
      <c r="L16" s="122">
        <v>0</v>
      </c>
      <c r="M16" s="122">
        <v>0</v>
      </c>
      <c r="N16" s="122">
        <f>I16*1.04-I16</f>
        <v>1068.9360000000015</v>
      </c>
      <c r="O16" s="122">
        <v>0</v>
      </c>
      <c r="P16" s="123">
        <f>+J16+K16+N16</f>
        <v>228217.83600000001</v>
      </c>
    </row>
    <row r="17" spans="1:17" ht="12.75" x14ac:dyDescent="0.2">
      <c r="A17" s="151"/>
      <c r="B17" s="107" t="s">
        <v>29</v>
      </c>
      <c r="C17" s="28" t="s">
        <v>28</v>
      </c>
      <c r="D17" s="29">
        <v>43389</v>
      </c>
      <c r="E17" s="30">
        <v>1</v>
      </c>
      <c r="F17" s="31" t="s">
        <v>9</v>
      </c>
      <c r="G17" s="31">
        <v>996.46</v>
      </c>
      <c r="H17" s="31">
        <v>14946.9</v>
      </c>
      <c r="I17" s="31">
        <v>29893.8</v>
      </c>
      <c r="J17" s="31">
        <f>I17*2.5</f>
        <v>74734.5</v>
      </c>
      <c r="K17" s="31">
        <v>12612.73</v>
      </c>
      <c r="L17" s="31">
        <v>0</v>
      </c>
      <c r="M17" s="31">
        <v>0</v>
      </c>
      <c r="N17" s="31">
        <f>I17*1.04-I17</f>
        <v>1195.7520000000004</v>
      </c>
      <c r="O17" s="31">
        <f>+K17+L17</f>
        <v>12612.73</v>
      </c>
      <c r="P17" s="111">
        <v>12612.73</v>
      </c>
    </row>
    <row r="18" spans="1:17" ht="12.75" x14ac:dyDescent="0.2">
      <c r="A18" s="151"/>
      <c r="B18" s="100" t="s">
        <v>30</v>
      </c>
      <c r="C18" s="18" t="s">
        <v>31</v>
      </c>
      <c r="D18" s="19">
        <v>40645</v>
      </c>
      <c r="E18" s="20">
        <v>1</v>
      </c>
      <c r="F18" s="21" t="s">
        <v>9</v>
      </c>
      <c r="G18" s="21">
        <v>290.16000000000003</v>
      </c>
      <c r="H18" s="21">
        <f>G18*15</f>
        <v>4352.4000000000005</v>
      </c>
      <c r="I18" s="21">
        <f>H18*2</f>
        <v>8704.8000000000011</v>
      </c>
      <c r="J18" s="21">
        <f t="shared" ref="J18" si="3">I18*12</f>
        <v>104457.60000000001</v>
      </c>
      <c r="K18" s="21">
        <v>5103.91</v>
      </c>
      <c r="L18" s="21">
        <v>0</v>
      </c>
      <c r="M18" s="21">
        <v>0</v>
      </c>
      <c r="N18" s="21">
        <f>I18*1.04-I18</f>
        <v>348.19200000000092</v>
      </c>
      <c r="O18" s="22">
        <f>+K18+L18</f>
        <v>5103.91</v>
      </c>
      <c r="P18" s="69">
        <f>+J18+K18+N18</f>
        <v>109909.702</v>
      </c>
    </row>
    <row r="19" spans="1:17" ht="13.5" thickBot="1" x14ac:dyDescent="0.25">
      <c r="A19" s="152"/>
      <c r="B19" s="145" t="s">
        <v>32</v>
      </c>
      <c r="C19" s="124" t="s">
        <v>33</v>
      </c>
      <c r="D19" s="125">
        <v>41852</v>
      </c>
      <c r="E19" s="126">
        <v>1</v>
      </c>
      <c r="F19" s="127" t="s">
        <v>9</v>
      </c>
      <c r="G19" s="128">
        <v>206.91</v>
      </c>
      <c r="H19" s="127">
        <f>G19*15</f>
        <v>3103.65</v>
      </c>
      <c r="I19" s="127">
        <f>H19*2</f>
        <v>6207.3</v>
      </c>
      <c r="J19" s="127">
        <f>I19*0.5</f>
        <v>3103.65</v>
      </c>
      <c r="K19" s="127">
        <v>1292.4000000000001</v>
      </c>
      <c r="L19" s="127">
        <v>0</v>
      </c>
      <c r="M19" s="127">
        <v>0</v>
      </c>
      <c r="N19" s="127">
        <f>I19*1.04-I19</f>
        <v>248.29200000000037</v>
      </c>
      <c r="O19" s="129">
        <f>+K19+L19</f>
        <v>1292.4000000000001</v>
      </c>
      <c r="P19" s="130">
        <f>+J19+K19+N19</f>
        <v>4644.3420000000006</v>
      </c>
    </row>
    <row r="20" spans="1:17" s="7" customFormat="1" ht="10.5" customHeight="1" thickBot="1" x14ac:dyDescent="0.25">
      <c r="A20" s="104"/>
      <c r="B20" s="79"/>
      <c r="C20" s="79"/>
      <c r="D20" s="80"/>
      <c r="E20" s="81"/>
      <c r="F20" s="80"/>
      <c r="G20" s="80"/>
      <c r="H20" s="80"/>
      <c r="I20" s="80"/>
      <c r="J20" s="80"/>
      <c r="K20" s="80"/>
      <c r="L20" s="80"/>
      <c r="M20" s="80"/>
      <c r="N20" s="118">
        <f>I20*1.04-I20</f>
        <v>0</v>
      </c>
      <c r="O20" s="80"/>
      <c r="P20" s="80"/>
    </row>
    <row r="21" spans="1:17" ht="12.75" x14ac:dyDescent="0.2">
      <c r="A21" s="147" t="s">
        <v>34</v>
      </c>
      <c r="B21" s="133" t="s">
        <v>35</v>
      </c>
      <c r="C21" s="63" t="s">
        <v>36</v>
      </c>
      <c r="D21" s="64">
        <v>39148</v>
      </c>
      <c r="E21" s="65">
        <v>2</v>
      </c>
      <c r="F21" s="66" t="s">
        <v>9</v>
      </c>
      <c r="G21" s="66">
        <v>264.06</v>
      </c>
      <c r="H21" s="66">
        <f t="shared" ref="H21:H26" si="4">G21*15</f>
        <v>3960.9</v>
      </c>
      <c r="I21" s="66">
        <f t="shared" ref="I21:I26" si="5">H21*2</f>
        <v>7921.8</v>
      </c>
      <c r="J21" s="66">
        <f>I21*12</f>
        <v>95061.6</v>
      </c>
      <c r="K21" s="67">
        <f>G21*60</f>
        <v>15843.6</v>
      </c>
      <c r="L21" s="66">
        <v>0</v>
      </c>
      <c r="M21" s="66">
        <v>0</v>
      </c>
      <c r="N21" s="66">
        <f>I21*1.04-I21</f>
        <v>316.8720000000003</v>
      </c>
      <c r="O21" s="67">
        <f>+K21+L21</f>
        <v>15843.6</v>
      </c>
      <c r="P21" s="68">
        <f>+J21+K21+N21</f>
        <v>111222.07200000001</v>
      </c>
    </row>
    <row r="22" spans="1:17" ht="12.75" x14ac:dyDescent="0.2">
      <c r="A22" s="148"/>
      <c r="B22" s="100" t="s">
        <v>37</v>
      </c>
      <c r="C22" s="18" t="s">
        <v>38</v>
      </c>
      <c r="D22" s="19">
        <v>39736</v>
      </c>
      <c r="E22" s="20">
        <v>1</v>
      </c>
      <c r="F22" s="21" t="s">
        <v>9</v>
      </c>
      <c r="G22" s="21">
        <v>419.89</v>
      </c>
      <c r="H22" s="21">
        <f t="shared" si="4"/>
        <v>6298.3499999999995</v>
      </c>
      <c r="I22" s="21">
        <f t="shared" si="5"/>
        <v>12596.699999999999</v>
      </c>
      <c r="J22" s="21">
        <f t="shared" ref="J22:J31" si="6">I22*12</f>
        <v>151160.4</v>
      </c>
      <c r="K22" s="22">
        <f>G22*60</f>
        <v>25193.399999999998</v>
      </c>
      <c r="L22" s="21">
        <v>0</v>
      </c>
      <c r="M22" s="21">
        <v>0</v>
      </c>
      <c r="N22" s="21">
        <f>I22*1.04-I22</f>
        <v>503.86800000000039</v>
      </c>
      <c r="O22" s="22">
        <f>+K22+L22</f>
        <v>25193.399999999998</v>
      </c>
      <c r="P22" s="69">
        <f>+J22+K22+N22</f>
        <v>176857.66799999998</v>
      </c>
    </row>
    <row r="23" spans="1:17" ht="12.75" x14ac:dyDescent="0.2">
      <c r="A23" s="148"/>
      <c r="B23" s="100" t="s">
        <v>39</v>
      </c>
      <c r="C23" s="18" t="s">
        <v>40</v>
      </c>
      <c r="D23" s="19">
        <v>40064</v>
      </c>
      <c r="E23" s="20">
        <v>1</v>
      </c>
      <c r="F23" s="21" t="s">
        <v>9</v>
      </c>
      <c r="G23" s="21">
        <v>368.46</v>
      </c>
      <c r="H23" s="21">
        <f t="shared" si="4"/>
        <v>5526.9</v>
      </c>
      <c r="I23" s="21">
        <f t="shared" si="5"/>
        <v>11053.8</v>
      </c>
      <c r="J23" s="21">
        <f>I23*0.5</f>
        <v>5526.9</v>
      </c>
      <c r="K23" s="22">
        <f>G23*5.1</f>
        <v>1879.1459999999997</v>
      </c>
      <c r="L23" s="21">
        <v>0</v>
      </c>
      <c r="M23" s="21">
        <v>0</v>
      </c>
      <c r="N23" s="21">
        <f>I23*1.04-I23</f>
        <v>442.15200000000004</v>
      </c>
      <c r="O23" s="22">
        <f>+K23+L23</f>
        <v>1879.1459999999997</v>
      </c>
      <c r="P23" s="69">
        <f>+J23+K23+N23</f>
        <v>7848.1979999999994</v>
      </c>
    </row>
    <row r="24" spans="1:17" ht="12.75" x14ac:dyDescent="0.2">
      <c r="A24" s="148"/>
      <c r="B24" s="107" t="s">
        <v>41</v>
      </c>
      <c r="C24" s="28" t="s">
        <v>42</v>
      </c>
      <c r="D24" s="29">
        <v>40940</v>
      </c>
      <c r="E24" s="30">
        <v>1</v>
      </c>
      <c r="F24" s="31" t="s">
        <v>9</v>
      </c>
      <c r="G24" s="31">
        <v>167.25</v>
      </c>
      <c r="H24" s="31">
        <f t="shared" si="4"/>
        <v>2508.75</v>
      </c>
      <c r="I24" s="31">
        <f t="shared" si="5"/>
        <v>5017.5</v>
      </c>
      <c r="J24" s="31">
        <f>I24*7.5</f>
        <v>37631.25</v>
      </c>
      <c r="K24" s="31">
        <v>6323.42</v>
      </c>
      <c r="L24" s="31">
        <v>0</v>
      </c>
      <c r="M24" s="31">
        <v>0</v>
      </c>
      <c r="N24" s="31">
        <f>I24*1.04-I24</f>
        <v>200.69999999999982</v>
      </c>
      <c r="O24" s="31">
        <f>+K24+L24</f>
        <v>6323.42</v>
      </c>
      <c r="P24" s="111">
        <f>+J24+K24+N24</f>
        <v>44155.369999999995</v>
      </c>
    </row>
    <row r="25" spans="1:17" ht="12.75" x14ac:dyDescent="0.2">
      <c r="A25" s="148"/>
      <c r="B25" s="100" t="s">
        <v>43</v>
      </c>
      <c r="C25" s="18" t="s">
        <v>44</v>
      </c>
      <c r="D25" s="19">
        <v>40924</v>
      </c>
      <c r="E25" s="20">
        <v>1</v>
      </c>
      <c r="F25" s="21" t="s">
        <v>9</v>
      </c>
      <c r="G25" s="21">
        <v>222</v>
      </c>
      <c r="H25" s="21">
        <f t="shared" si="4"/>
        <v>3330</v>
      </c>
      <c r="I25" s="21">
        <f t="shared" si="5"/>
        <v>6660</v>
      </c>
      <c r="J25" s="21">
        <f t="shared" si="6"/>
        <v>79920</v>
      </c>
      <c r="K25" s="22">
        <f>G25*60</f>
        <v>13320</v>
      </c>
      <c r="L25" s="21">
        <v>0</v>
      </c>
      <c r="M25" s="21">
        <v>0</v>
      </c>
      <c r="N25" s="21">
        <f>I25*1.04-I25</f>
        <v>266.40000000000055</v>
      </c>
      <c r="O25" s="22">
        <f>+K25+L25</f>
        <v>13320</v>
      </c>
      <c r="P25" s="69">
        <f>+J25+K25+N25</f>
        <v>93506.4</v>
      </c>
    </row>
    <row r="26" spans="1:17" ht="12.75" x14ac:dyDescent="0.2">
      <c r="A26" s="148"/>
      <c r="B26" s="100" t="s">
        <v>45</v>
      </c>
      <c r="C26" s="18" t="s">
        <v>36</v>
      </c>
      <c r="D26" s="19">
        <v>40410</v>
      </c>
      <c r="E26" s="20">
        <v>3</v>
      </c>
      <c r="F26" s="21" t="s">
        <v>9</v>
      </c>
      <c r="G26" s="21">
        <v>264.07</v>
      </c>
      <c r="H26" s="21">
        <f t="shared" si="4"/>
        <v>3961.0499999999997</v>
      </c>
      <c r="I26" s="21">
        <f t="shared" si="5"/>
        <v>7922.0999999999995</v>
      </c>
      <c r="J26" s="21">
        <f t="shared" si="6"/>
        <v>95065.2</v>
      </c>
      <c r="K26" s="22">
        <f>G26*60</f>
        <v>15844.199999999999</v>
      </c>
      <c r="L26" s="21">
        <v>0</v>
      </c>
      <c r="M26" s="21">
        <v>0</v>
      </c>
      <c r="N26" s="21">
        <f>I26*1.04-I26</f>
        <v>316.88400000000092</v>
      </c>
      <c r="O26" s="22">
        <f>+K26+L26</f>
        <v>15844.199999999999</v>
      </c>
      <c r="P26" s="69">
        <f>+J26+K26+N26</f>
        <v>111226.284</v>
      </c>
    </row>
    <row r="27" spans="1:17" ht="12.75" x14ac:dyDescent="0.2">
      <c r="A27" s="148"/>
      <c r="B27" s="107" t="s">
        <v>46</v>
      </c>
      <c r="C27" s="28" t="s">
        <v>47</v>
      </c>
      <c r="D27" s="29">
        <v>43420</v>
      </c>
      <c r="E27" s="30">
        <v>1</v>
      </c>
      <c r="F27" s="31" t="s">
        <v>9</v>
      </c>
      <c r="G27" s="31">
        <v>175.45</v>
      </c>
      <c r="H27" s="31">
        <v>2631.72</v>
      </c>
      <c r="I27" s="31">
        <v>5263.5</v>
      </c>
      <c r="J27" s="31">
        <f>I27*1.5</f>
        <v>7895.25</v>
      </c>
      <c r="K27" s="31">
        <v>1326.69</v>
      </c>
      <c r="L27" s="31">
        <v>0</v>
      </c>
      <c r="M27" s="31">
        <v>0</v>
      </c>
      <c r="N27" s="31">
        <f>I27*1.04-I27</f>
        <v>210.53999999999996</v>
      </c>
      <c r="O27" s="31">
        <f>+K27+L27</f>
        <v>1326.69</v>
      </c>
      <c r="P27" s="111">
        <f>+J27+K27+N27</f>
        <v>9432.48</v>
      </c>
    </row>
    <row r="28" spans="1:17" ht="12.75" x14ac:dyDescent="0.2">
      <c r="A28" s="148"/>
      <c r="B28" s="107" t="s">
        <v>48</v>
      </c>
      <c r="C28" s="28" t="s">
        <v>49</v>
      </c>
      <c r="D28" s="29">
        <v>76032</v>
      </c>
      <c r="E28" s="30">
        <v>2</v>
      </c>
      <c r="F28" s="31" t="s">
        <v>9</v>
      </c>
      <c r="G28" s="31">
        <v>167.25</v>
      </c>
      <c r="H28" s="31">
        <v>2508.75</v>
      </c>
      <c r="I28" s="31">
        <v>5017.5</v>
      </c>
      <c r="J28" s="31">
        <f>I28*10</f>
        <v>50175</v>
      </c>
      <c r="K28" s="31">
        <v>8412.9</v>
      </c>
      <c r="L28" s="31">
        <v>0</v>
      </c>
      <c r="M28" s="31">
        <v>0</v>
      </c>
      <c r="N28" s="31">
        <f>I28*1.04-I28</f>
        <v>200.69999999999982</v>
      </c>
      <c r="O28" s="31">
        <f>+K28+L28</f>
        <v>8412.9</v>
      </c>
      <c r="P28" s="111">
        <f>+J28+K28+N28</f>
        <v>58788.6</v>
      </c>
    </row>
    <row r="29" spans="1:17" ht="12.75" x14ac:dyDescent="0.2">
      <c r="A29" s="148"/>
      <c r="B29" s="107" t="s">
        <v>50</v>
      </c>
      <c r="C29" s="28" t="s">
        <v>51</v>
      </c>
      <c r="D29" s="29">
        <v>43409</v>
      </c>
      <c r="E29" s="30">
        <v>1</v>
      </c>
      <c r="F29" s="31" t="s">
        <v>9</v>
      </c>
      <c r="G29" s="31">
        <v>167.25</v>
      </c>
      <c r="H29" s="31">
        <v>2508.75</v>
      </c>
      <c r="I29" s="31">
        <v>5017.5</v>
      </c>
      <c r="J29" s="31">
        <f>I29*2</f>
        <v>10035</v>
      </c>
      <c r="K29" s="31">
        <v>1567.11</v>
      </c>
      <c r="L29" s="31">
        <v>0</v>
      </c>
      <c r="M29" s="31">
        <v>0</v>
      </c>
      <c r="N29" s="31">
        <f>I29*1.04-I29</f>
        <v>200.69999999999982</v>
      </c>
      <c r="O29" s="31">
        <f>+K29+L29</f>
        <v>1567.11</v>
      </c>
      <c r="P29" s="111">
        <f>+J29+K29+N29</f>
        <v>11802.810000000001</v>
      </c>
    </row>
    <row r="30" spans="1:17" ht="12.75" x14ac:dyDescent="0.2">
      <c r="A30" s="148"/>
      <c r="B30" s="97" t="s">
        <v>52</v>
      </c>
      <c r="C30" s="23" t="s">
        <v>36</v>
      </c>
      <c r="D30" s="24">
        <v>43715</v>
      </c>
      <c r="E30" s="25">
        <v>2</v>
      </c>
      <c r="F30" s="26" t="s">
        <v>9</v>
      </c>
      <c r="G30" s="26">
        <v>214.96</v>
      </c>
      <c r="H30" s="26">
        <v>3224.4</v>
      </c>
      <c r="I30" s="26">
        <v>6448.8</v>
      </c>
      <c r="J30" s="26">
        <v>0</v>
      </c>
      <c r="K30" s="26">
        <v>0</v>
      </c>
      <c r="L30" s="26">
        <v>0</v>
      </c>
      <c r="M30" s="26">
        <v>0</v>
      </c>
      <c r="N30" s="26">
        <f>I30*1.04-I30</f>
        <v>257.95200000000023</v>
      </c>
      <c r="O30" s="26">
        <v>0</v>
      </c>
      <c r="P30" s="91">
        <v>0</v>
      </c>
      <c r="Q30" s="4" t="s">
        <v>53</v>
      </c>
    </row>
    <row r="31" spans="1:17" ht="13.5" thickBot="1" x14ac:dyDescent="0.25">
      <c r="A31" s="149"/>
      <c r="B31" s="146" t="s">
        <v>54</v>
      </c>
      <c r="C31" s="113" t="s">
        <v>55</v>
      </c>
      <c r="D31" s="114">
        <v>43420</v>
      </c>
      <c r="E31" s="115">
        <v>2</v>
      </c>
      <c r="F31" s="116" t="s">
        <v>9</v>
      </c>
      <c r="G31" s="116">
        <v>207.28</v>
      </c>
      <c r="H31" s="116">
        <v>3109.2</v>
      </c>
      <c r="I31" s="116">
        <v>6218.4</v>
      </c>
      <c r="J31" s="116">
        <f t="shared" si="6"/>
        <v>74620.799999999988</v>
      </c>
      <c r="K31" s="116">
        <v>1567.3</v>
      </c>
      <c r="L31" s="116">
        <v>0</v>
      </c>
      <c r="M31" s="116">
        <v>0</v>
      </c>
      <c r="N31" s="116">
        <f>I31*1.04-I31</f>
        <v>248.73599999999988</v>
      </c>
      <c r="O31" s="116">
        <f>+K31+L31</f>
        <v>1567.3</v>
      </c>
      <c r="P31" s="117">
        <f>+J31+K31+N31</f>
        <v>76436.835999999996</v>
      </c>
    </row>
    <row r="32" spans="1:17" s="7" customFormat="1" ht="10.5" customHeight="1" thickBot="1" x14ac:dyDescent="0.25">
      <c r="A32" s="78"/>
      <c r="B32" s="79"/>
      <c r="C32" s="79"/>
      <c r="D32" s="80"/>
      <c r="E32" s="81"/>
      <c r="F32" s="80"/>
      <c r="G32" s="80"/>
      <c r="H32" s="80"/>
      <c r="I32" s="80"/>
      <c r="J32" s="82"/>
      <c r="K32" s="80"/>
      <c r="L32" s="80"/>
      <c r="M32" s="80"/>
      <c r="N32" s="80"/>
      <c r="O32" s="80"/>
      <c r="P32" s="80"/>
    </row>
    <row r="33" spans="1:16" ht="12.75" x14ac:dyDescent="0.2">
      <c r="A33" s="155" t="s">
        <v>58</v>
      </c>
      <c r="B33" s="96" t="s">
        <v>57</v>
      </c>
      <c r="C33" s="83" t="s">
        <v>56</v>
      </c>
      <c r="D33" s="84">
        <v>43409</v>
      </c>
      <c r="E33" s="85">
        <v>2</v>
      </c>
      <c r="F33" s="86" t="s">
        <v>9</v>
      </c>
      <c r="G33" s="86">
        <v>238.59</v>
      </c>
      <c r="H33" s="86">
        <v>3578.85</v>
      </c>
      <c r="I33" s="86">
        <v>7157.7</v>
      </c>
      <c r="J33" s="86">
        <f>I33*2</f>
        <v>14315.4</v>
      </c>
      <c r="K33" s="86">
        <v>2235.56</v>
      </c>
      <c r="L33" s="86">
        <v>0</v>
      </c>
      <c r="M33" s="86">
        <v>0</v>
      </c>
      <c r="N33" s="86">
        <f>I33*1.04-I33</f>
        <v>286.30799999999999</v>
      </c>
      <c r="O33" s="86">
        <f>+K33+L33</f>
        <v>2235.56</v>
      </c>
      <c r="P33" s="90">
        <f>+J33+K33+N33</f>
        <v>16837.268</v>
      </c>
    </row>
    <row r="34" spans="1:16" ht="12.75" x14ac:dyDescent="0.2">
      <c r="A34" s="156"/>
      <c r="B34" s="100" t="s">
        <v>59</v>
      </c>
      <c r="C34" s="18" t="s">
        <v>60</v>
      </c>
      <c r="D34" s="19">
        <v>39787</v>
      </c>
      <c r="E34" s="20">
        <v>2</v>
      </c>
      <c r="F34" s="21" t="s">
        <v>9</v>
      </c>
      <c r="G34" s="21">
        <v>238.59</v>
      </c>
      <c r="H34" s="21">
        <f>G34*15</f>
        <v>3578.85</v>
      </c>
      <c r="I34" s="21">
        <f>H34*2</f>
        <v>7157.7</v>
      </c>
      <c r="J34" s="21">
        <f>I34*12</f>
        <v>85892.4</v>
      </c>
      <c r="K34" s="22">
        <f>G34*60</f>
        <v>14315.4</v>
      </c>
      <c r="L34" s="21">
        <v>0</v>
      </c>
      <c r="M34" s="21">
        <v>0</v>
      </c>
      <c r="N34" s="21">
        <f>I34*1.04-I34</f>
        <v>286.30799999999999</v>
      </c>
      <c r="O34" s="22">
        <f>+K34+L34</f>
        <v>14315.4</v>
      </c>
      <c r="P34" s="69">
        <f>+J34+K34+N34</f>
        <v>100494.10799999999</v>
      </c>
    </row>
    <row r="35" spans="1:16" ht="12.75" x14ac:dyDescent="0.2">
      <c r="A35" s="156"/>
      <c r="B35" s="100" t="s">
        <v>61</v>
      </c>
      <c r="C35" s="18" t="s">
        <v>62</v>
      </c>
      <c r="D35" s="19">
        <v>37257</v>
      </c>
      <c r="E35" s="20">
        <v>1</v>
      </c>
      <c r="F35" s="21" t="s">
        <v>9</v>
      </c>
      <c r="G35" s="21">
        <v>351.98</v>
      </c>
      <c r="H35" s="21">
        <f>G35*15</f>
        <v>5279.7000000000007</v>
      </c>
      <c r="I35" s="21">
        <f>H35*2</f>
        <v>10559.400000000001</v>
      </c>
      <c r="J35" s="21">
        <f t="shared" ref="J35:J64" si="7">I35*12</f>
        <v>126712.80000000002</v>
      </c>
      <c r="K35" s="22">
        <f>G35*60</f>
        <v>21118.800000000003</v>
      </c>
      <c r="L35" s="21">
        <v>0</v>
      </c>
      <c r="M35" s="21">
        <v>0</v>
      </c>
      <c r="N35" s="21">
        <f>I35*1.04-I35</f>
        <v>422.3760000000002</v>
      </c>
      <c r="O35" s="22">
        <f>+K35+L35</f>
        <v>21118.800000000003</v>
      </c>
      <c r="P35" s="69">
        <f>+J35+K35+N35</f>
        <v>148253.97600000002</v>
      </c>
    </row>
    <row r="36" spans="1:16" s="13" customFormat="1" ht="12.75" x14ac:dyDescent="0.2">
      <c r="A36" s="156"/>
      <c r="B36" s="97" t="s">
        <v>63</v>
      </c>
      <c r="C36" s="23" t="s">
        <v>64</v>
      </c>
      <c r="D36" s="24">
        <v>37288</v>
      </c>
      <c r="E36" s="25">
        <v>4</v>
      </c>
      <c r="F36" s="26" t="s">
        <v>9</v>
      </c>
      <c r="G36" s="26">
        <v>341.34</v>
      </c>
      <c r="H36" s="26">
        <f>G36*15</f>
        <v>5120.0999999999995</v>
      </c>
      <c r="I36" s="26">
        <f>H36*2</f>
        <v>10240.199999999999</v>
      </c>
      <c r="J36" s="26">
        <f t="shared" si="7"/>
        <v>122882.4</v>
      </c>
      <c r="K36" s="26">
        <f>G36*60</f>
        <v>20480.399999999998</v>
      </c>
      <c r="L36" s="26">
        <v>1524.5</v>
      </c>
      <c r="M36" s="26">
        <v>2439.36</v>
      </c>
      <c r="N36" s="26">
        <f>I36*1.04-I36</f>
        <v>409.60800000000017</v>
      </c>
      <c r="O36" s="26">
        <f>+K36+L36</f>
        <v>22004.899999999998</v>
      </c>
      <c r="P36" s="91">
        <f>+J36+K36+N36</f>
        <v>143772.408</v>
      </c>
    </row>
    <row r="37" spans="1:16" ht="12.75" x14ac:dyDescent="0.2">
      <c r="A37" s="156"/>
      <c r="B37" s="100" t="s">
        <v>65</v>
      </c>
      <c r="C37" s="18" t="s">
        <v>66</v>
      </c>
      <c r="D37" s="40">
        <v>38143</v>
      </c>
      <c r="E37" s="20">
        <v>2</v>
      </c>
      <c r="F37" s="21" t="s">
        <v>9</v>
      </c>
      <c r="G37" s="41">
        <v>276.45</v>
      </c>
      <c r="H37" s="21">
        <f>G37*15</f>
        <v>4146.75</v>
      </c>
      <c r="I37" s="21">
        <f>H37*2</f>
        <v>8293.5</v>
      </c>
      <c r="J37" s="21">
        <f t="shared" si="7"/>
        <v>99522</v>
      </c>
      <c r="K37" s="22">
        <f>G37*60</f>
        <v>16587</v>
      </c>
      <c r="L37" s="21">
        <v>0</v>
      </c>
      <c r="M37" s="21">
        <v>0</v>
      </c>
      <c r="N37" s="21">
        <f>I37*1.04-I37</f>
        <v>331.73999999999978</v>
      </c>
      <c r="O37" s="22">
        <f>+K37+L37</f>
        <v>16587</v>
      </c>
      <c r="P37" s="69">
        <f>+J37+K37+N37</f>
        <v>116440.74</v>
      </c>
    </row>
    <row r="38" spans="1:16" ht="12.75" x14ac:dyDescent="0.2">
      <c r="A38" s="156"/>
      <c r="B38" s="98" t="s">
        <v>67</v>
      </c>
      <c r="C38" s="42" t="s">
        <v>68</v>
      </c>
      <c r="D38" s="43">
        <v>43389</v>
      </c>
      <c r="E38" s="44">
        <v>1</v>
      </c>
      <c r="F38" s="45" t="s">
        <v>9</v>
      </c>
      <c r="G38" s="45">
        <v>377.48</v>
      </c>
      <c r="H38" s="45">
        <v>4777.97</v>
      </c>
      <c r="I38" s="45">
        <v>11324.4</v>
      </c>
      <c r="J38" s="45">
        <f>I38*2.5</f>
        <v>28311</v>
      </c>
      <c r="K38" s="45">
        <v>4777.97</v>
      </c>
      <c r="L38" s="45">
        <v>0</v>
      </c>
      <c r="M38" s="45">
        <v>0</v>
      </c>
      <c r="N38" s="45">
        <f>I38*1.04-I38</f>
        <v>452.97600000000057</v>
      </c>
      <c r="O38" s="45">
        <f>+K38+L38</f>
        <v>4777.97</v>
      </c>
      <c r="P38" s="92">
        <f>+J38+K38+N38</f>
        <v>33541.946000000004</v>
      </c>
    </row>
    <row r="39" spans="1:16" ht="12.75" x14ac:dyDescent="0.2">
      <c r="A39" s="156"/>
      <c r="B39" s="100" t="s">
        <v>69</v>
      </c>
      <c r="C39" s="18" t="s">
        <v>70</v>
      </c>
      <c r="D39" s="19">
        <v>39455</v>
      </c>
      <c r="E39" s="20">
        <v>1</v>
      </c>
      <c r="F39" s="21" t="s">
        <v>9</v>
      </c>
      <c r="G39" s="21">
        <v>221.92</v>
      </c>
      <c r="H39" s="21">
        <f t="shared" ref="H39:H60" si="8">G39*15</f>
        <v>3328.7999999999997</v>
      </c>
      <c r="I39" s="21">
        <f t="shared" ref="I39:I45" si="9">H39*2</f>
        <v>6657.5999999999995</v>
      </c>
      <c r="J39" s="21">
        <f t="shared" si="7"/>
        <v>79891.199999999997</v>
      </c>
      <c r="K39" s="22">
        <f t="shared" ref="K39:K45" si="10">G39*60</f>
        <v>13315.199999999999</v>
      </c>
      <c r="L39" s="21">
        <v>0</v>
      </c>
      <c r="M39" s="21">
        <v>0</v>
      </c>
      <c r="N39" s="21">
        <f>I39*1.04-I39</f>
        <v>266.30400000000009</v>
      </c>
      <c r="O39" s="22">
        <f>+K39+L39</f>
        <v>13315.199999999999</v>
      </c>
      <c r="P39" s="69">
        <f>+J39+K39+N39</f>
        <v>93472.703999999998</v>
      </c>
    </row>
    <row r="40" spans="1:16" ht="12.75" x14ac:dyDescent="0.2">
      <c r="A40" s="156"/>
      <c r="B40" s="100" t="s">
        <v>71</v>
      </c>
      <c r="C40" s="18" t="s">
        <v>72</v>
      </c>
      <c r="D40" s="19">
        <v>39114</v>
      </c>
      <c r="E40" s="20">
        <v>1</v>
      </c>
      <c r="F40" s="21" t="s">
        <v>9</v>
      </c>
      <c r="G40" s="21">
        <v>277.66000000000003</v>
      </c>
      <c r="H40" s="21">
        <f t="shared" si="8"/>
        <v>4164.9000000000005</v>
      </c>
      <c r="I40" s="21">
        <f t="shared" si="9"/>
        <v>8329.8000000000011</v>
      </c>
      <c r="J40" s="21">
        <f t="shared" si="7"/>
        <v>99957.6</v>
      </c>
      <c r="K40" s="22">
        <f t="shared" si="10"/>
        <v>16659.600000000002</v>
      </c>
      <c r="L40" s="21">
        <v>0</v>
      </c>
      <c r="M40" s="21">
        <v>0</v>
      </c>
      <c r="N40" s="21">
        <f>I40*1.04-I40</f>
        <v>333.19200000000092</v>
      </c>
      <c r="O40" s="22">
        <f>+K40+L40</f>
        <v>16659.600000000002</v>
      </c>
      <c r="P40" s="69">
        <f>+J40+K40+N40</f>
        <v>116950.39200000001</v>
      </c>
    </row>
    <row r="41" spans="1:16" ht="12.75" x14ac:dyDescent="0.2">
      <c r="A41" s="156"/>
      <c r="B41" s="100" t="s">
        <v>73</v>
      </c>
      <c r="C41" s="18" t="s">
        <v>74</v>
      </c>
      <c r="D41" s="19">
        <v>39722</v>
      </c>
      <c r="E41" s="20">
        <v>1</v>
      </c>
      <c r="F41" s="21" t="s">
        <v>9</v>
      </c>
      <c r="G41" s="21">
        <v>264.5</v>
      </c>
      <c r="H41" s="21">
        <f t="shared" si="8"/>
        <v>3967.5</v>
      </c>
      <c r="I41" s="21">
        <f t="shared" si="9"/>
        <v>7935</v>
      </c>
      <c r="J41" s="21">
        <f t="shared" si="7"/>
        <v>95220</v>
      </c>
      <c r="K41" s="22">
        <f t="shared" si="10"/>
        <v>15870</v>
      </c>
      <c r="L41" s="21">
        <v>0</v>
      </c>
      <c r="M41" s="21">
        <v>0</v>
      </c>
      <c r="N41" s="21">
        <f>I41*1.04-I41</f>
        <v>317.39999999999964</v>
      </c>
      <c r="O41" s="22">
        <f>+K41+L41</f>
        <v>15870</v>
      </c>
      <c r="P41" s="69">
        <f>+J41+K41+N41</f>
        <v>111407.4</v>
      </c>
    </row>
    <row r="42" spans="1:16" ht="12.75" x14ac:dyDescent="0.2">
      <c r="A42" s="156"/>
      <c r="B42" s="100" t="s">
        <v>75</v>
      </c>
      <c r="C42" s="18" t="s">
        <v>56</v>
      </c>
      <c r="D42" s="19">
        <v>41153</v>
      </c>
      <c r="E42" s="20">
        <v>2</v>
      </c>
      <c r="F42" s="21" t="s">
        <v>9</v>
      </c>
      <c r="G42" s="21">
        <v>253.9</v>
      </c>
      <c r="H42" s="21">
        <f t="shared" si="8"/>
        <v>3808.5</v>
      </c>
      <c r="I42" s="21">
        <f t="shared" si="9"/>
        <v>7617</v>
      </c>
      <c r="J42" s="21">
        <f t="shared" si="7"/>
        <v>91404</v>
      </c>
      <c r="K42" s="22">
        <f t="shared" si="10"/>
        <v>15234</v>
      </c>
      <c r="L42" s="21">
        <v>0</v>
      </c>
      <c r="M42" s="21">
        <v>0</v>
      </c>
      <c r="N42" s="21">
        <f>I42*1.04-I42</f>
        <v>304.68000000000029</v>
      </c>
      <c r="O42" s="22">
        <f>+K42+L42</f>
        <v>15234</v>
      </c>
      <c r="P42" s="69">
        <f>+J42+K42+N42</f>
        <v>106942.68</v>
      </c>
    </row>
    <row r="43" spans="1:16" ht="12.75" x14ac:dyDescent="0.2">
      <c r="A43" s="156"/>
      <c r="B43" s="100" t="s">
        <v>76</v>
      </c>
      <c r="C43" s="18" t="s">
        <v>77</v>
      </c>
      <c r="D43" s="19">
        <v>41153</v>
      </c>
      <c r="E43" s="20">
        <v>2</v>
      </c>
      <c r="F43" s="21" t="s">
        <v>9</v>
      </c>
      <c r="G43" s="21">
        <v>226.44</v>
      </c>
      <c r="H43" s="21">
        <f t="shared" si="8"/>
        <v>3396.6</v>
      </c>
      <c r="I43" s="21">
        <f t="shared" si="9"/>
        <v>6793.2</v>
      </c>
      <c r="J43" s="21">
        <f t="shared" si="7"/>
        <v>81518.399999999994</v>
      </c>
      <c r="K43" s="22">
        <f t="shared" si="10"/>
        <v>13586.4</v>
      </c>
      <c r="L43" s="21">
        <v>0</v>
      </c>
      <c r="M43" s="21">
        <v>0</v>
      </c>
      <c r="N43" s="21">
        <f>I43*1.04-I43</f>
        <v>271.72800000000007</v>
      </c>
      <c r="O43" s="22">
        <f>+K43+L43</f>
        <v>13586.4</v>
      </c>
      <c r="P43" s="69">
        <f>+J43+K43+N43</f>
        <v>95376.527999999991</v>
      </c>
    </row>
    <row r="44" spans="1:16" ht="12.75" x14ac:dyDescent="0.2">
      <c r="A44" s="156"/>
      <c r="B44" s="100" t="s">
        <v>78</v>
      </c>
      <c r="C44" s="18" t="s">
        <v>64</v>
      </c>
      <c r="D44" s="19">
        <v>40917</v>
      </c>
      <c r="E44" s="20">
        <v>4</v>
      </c>
      <c r="F44" s="21" t="s">
        <v>9</v>
      </c>
      <c r="G44" s="21">
        <v>207.9</v>
      </c>
      <c r="H44" s="21">
        <f t="shared" si="8"/>
        <v>3118.5</v>
      </c>
      <c r="I44" s="21">
        <f t="shared" si="9"/>
        <v>6237</v>
      </c>
      <c r="J44" s="21">
        <f t="shared" si="7"/>
        <v>74844</v>
      </c>
      <c r="K44" s="22">
        <f t="shared" si="10"/>
        <v>12474</v>
      </c>
      <c r="L44" s="21">
        <v>0</v>
      </c>
      <c r="M44" s="21">
        <v>0</v>
      </c>
      <c r="N44" s="21">
        <f>I44*1.04-I44</f>
        <v>249.48000000000047</v>
      </c>
      <c r="O44" s="22">
        <f>+K44+L44</f>
        <v>12474</v>
      </c>
      <c r="P44" s="69">
        <f>+J44+K44+N44</f>
        <v>87567.48</v>
      </c>
    </row>
    <row r="45" spans="1:16" ht="12.75" x14ac:dyDescent="0.2">
      <c r="A45" s="156"/>
      <c r="B45" s="100" t="s">
        <v>79</v>
      </c>
      <c r="C45" s="18" t="s">
        <v>80</v>
      </c>
      <c r="D45" s="19">
        <v>39182</v>
      </c>
      <c r="E45" s="20">
        <v>2</v>
      </c>
      <c r="F45" s="21" t="s">
        <v>9</v>
      </c>
      <c r="G45" s="21">
        <v>253.9</v>
      </c>
      <c r="H45" s="21">
        <f t="shared" si="8"/>
        <v>3808.5</v>
      </c>
      <c r="I45" s="21">
        <f t="shared" si="9"/>
        <v>7617</v>
      </c>
      <c r="J45" s="21">
        <f t="shared" si="7"/>
        <v>91404</v>
      </c>
      <c r="K45" s="22">
        <f t="shared" si="10"/>
        <v>15234</v>
      </c>
      <c r="L45" s="21">
        <v>0</v>
      </c>
      <c r="M45" s="21">
        <v>0</v>
      </c>
      <c r="N45" s="21">
        <f>I45*1.04-I45</f>
        <v>304.68000000000029</v>
      </c>
      <c r="O45" s="22">
        <f>+K45+L45</f>
        <v>15234</v>
      </c>
      <c r="P45" s="69">
        <f>+J45+K45+N45</f>
        <v>106942.68</v>
      </c>
    </row>
    <row r="46" spans="1:16" ht="12.75" x14ac:dyDescent="0.2">
      <c r="A46" s="156"/>
      <c r="B46" s="98" t="s">
        <v>81</v>
      </c>
      <c r="C46" s="42" t="s">
        <v>82</v>
      </c>
      <c r="D46" s="43">
        <v>43435</v>
      </c>
      <c r="E46" s="44">
        <v>1</v>
      </c>
      <c r="F46" s="45" t="s">
        <v>9</v>
      </c>
      <c r="G46" s="45">
        <v>207.27</v>
      </c>
      <c r="H46" s="45">
        <f t="shared" si="8"/>
        <v>3109.05</v>
      </c>
      <c r="I46" s="45">
        <v>6218.1</v>
      </c>
      <c r="J46" s="45">
        <f>I46*1</f>
        <v>6218.1</v>
      </c>
      <c r="K46" s="45">
        <v>2619.89</v>
      </c>
      <c r="L46" s="45">
        <v>0</v>
      </c>
      <c r="M46" s="45">
        <v>0</v>
      </c>
      <c r="N46" s="45">
        <f>I46*1.04-I46</f>
        <v>248.72400000000016</v>
      </c>
      <c r="O46" s="45">
        <f>+K46+L46</f>
        <v>2619.89</v>
      </c>
      <c r="P46" s="92">
        <f>+J46+K46+N46</f>
        <v>9086.7139999999999</v>
      </c>
    </row>
    <row r="47" spans="1:16" ht="12.75" x14ac:dyDescent="0.2">
      <c r="A47" s="156"/>
      <c r="B47" s="100" t="s">
        <v>83</v>
      </c>
      <c r="C47" s="18" t="s">
        <v>84</v>
      </c>
      <c r="D47" s="19">
        <v>41325</v>
      </c>
      <c r="E47" s="20">
        <v>1</v>
      </c>
      <c r="F47" s="21" t="s">
        <v>9</v>
      </c>
      <c r="G47" s="21">
        <v>207.94</v>
      </c>
      <c r="H47" s="21">
        <f t="shared" si="8"/>
        <v>3119.1</v>
      </c>
      <c r="I47" s="21">
        <f t="shared" ref="I47:I58" si="11">H47*2</f>
        <v>6238.2</v>
      </c>
      <c r="J47" s="21">
        <f t="shared" si="7"/>
        <v>74858.399999999994</v>
      </c>
      <c r="K47" s="22">
        <f>G47*60</f>
        <v>12476.4</v>
      </c>
      <c r="L47" s="21">
        <v>0</v>
      </c>
      <c r="M47" s="21">
        <v>0</v>
      </c>
      <c r="N47" s="22">
        <f>I47*1.04-I47</f>
        <v>249.52800000000025</v>
      </c>
      <c r="O47" s="22">
        <f>+K47+L47</f>
        <v>12476.4</v>
      </c>
      <c r="P47" s="69">
        <f>+J47+K47+N47</f>
        <v>87584.327999999994</v>
      </c>
    </row>
    <row r="48" spans="1:16" ht="12.75" x14ac:dyDescent="0.2">
      <c r="A48" s="156"/>
      <c r="B48" s="100" t="s">
        <v>85</v>
      </c>
      <c r="C48" s="18" t="s">
        <v>86</v>
      </c>
      <c r="D48" s="19">
        <v>40396</v>
      </c>
      <c r="E48" s="20">
        <v>2</v>
      </c>
      <c r="F48" s="21" t="s">
        <v>9</v>
      </c>
      <c r="G48" s="21">
        <v>216.33</v>
      </c>
      <c r="H48" s="21">
        <f t="shared" si="8"/>
        <v>3244.9500000000003</v>
      </c>
      <c r="I48" s="21">
        <f t="shared" si="11"/>
        <v>6489.9000000000005</v>
      </c>
      <c r="J48" s="21">
        <f>I48*9</f>
        <v>58409.100000000006</v>
      </c>
      <c r="K48" s="22">
        <f>G48*48</f>
        <v>10383.84</v>
      </c>
      <c r="L48" s="21">
        <v>0</v>
      </c>
      <c r="M48" s="21">
        <v>0</v>
      </c>
      <c r="N48" s="22">
        <f>I48*1.04-I48</f>
        <v>259.59600000000046</v>
      </c>
      <c r="O48" s="22">
        <f>+K48+L48</f>
        <v>10383.84</v>
      </c>
      <c r="P48" s="69">
        <f>+J48+K48+N48</f>
        <v>69052.536000000007</v>
      </c>
    </row>
    <row r="49" spans="1:16" s="13" customFormat="1" ht="12.75" x14ac:dyDescent="0.2">
      <c r="A49" s="156"/>
      <c r="B49" s="97" t="s">
        <v>87</v>
      </c>
      <c r="C49" s="23" t="s">
        <v>88</v>
      </c>
      <c r="D49" s="24">
        <v>42293</v>
      </c>
      <c r="E49" s="25"/>
      <c r="F49" s="26" t="s">
        <v>9</v>
      </c>
      <c r="G49" s="26">
        <v>364</v>
      </c>
      <c r="H49" s="26">
        <f t="shared" si="8"/>
        <v>5460</v>
      </c>
      <c r="I49" s="26">
        <f t="shared" si="11"/>
        <v>10920</v>
      </c>
      <c r="J49" s="26">
        <f>I49*9.5</f>
        <v>103740</v>
      </c>
      <c r="K49" s="26">
        <v>0</v>
      </c>
      <c r="L49" s="26">
        <v>0</v>
      </c>
      <c r="M49" s="26">
        <v>0</v>
      </c>
      <c r="N49" s="26">
        <f>I49*1.04-I49</f>
        <v>436.80000000000109</v>
      </c>
      <c r="O49" s="26">
        <v>0</v>
      </c>
      <c r="P49" s="91">
        <f>+J49+K49+N49</f>
        <v>104176.8</v>
      </c>
    </row>
    <row r="50" spans="1:16" ht="12.75" x14ac:dyDescent="0.2">
      <c r="A50" s="156"/>
      <c r="B50" s="100" t="s">
        <v>89</v>
      </c>
      <c r="C50" s="18" t="s">
        <v>90</v>
      </c>
      <c r="D50" s="19">
        <v>37143</v>
      </c>
      <c r="E50" s="20">
        <v>2</v>
      </c>
      <c r="F50" s="21" t="s">
        <v>9</v>
      </c>
      <c r="G50" s="21">
        <v>238.48</v>
      </c>
      <c r="H50" s="21">
        <f t="shared" si="8"/>
        <v>3577.2</v>
      </c>
      <c r="I50" s="21">
        <f t="shared" si="11"/>
        <v>7154.4</v>
      </c>
      <c r="J50" s="21">
        <f t="shared" si="7"/>
        <v>85852.799999999988</v>
      </c>
      <c r="K50" s="22">
        <f>G50*60</f>
        <v>14308.8</v>
      </c>
      <c r="L50" s="21">
        <v>0</v>
      </c>
      <c r="M50" s="21">
        <v>0</v>
      </c>
      <c r="N50" s="22">
        <f>I50*1.04-I50</f>
        <v>286.17600000000039</v>
      </c>
      <c r="O50" s="22">
        <f>+K50+L50</f>
        <v>14308.8</v>
      </c>
      <c r="P50" s="69">
        <f>+J50+K50+N50</f>
        <v>100447.776</v>
      </c>
    </row>
    <row r="51" spans="1:16" ht="12.75" x14ac:dyDescent="0.2">
      <c r="A51" s="156"/>
      <c r="B51" s="100" t="s">
        <v>91</v>
      </c>
      <c r="C51" s="18" t="s">
        <v>92</v>
      </c>
      <c r="D51" s="19">
        <v>39797</v>
      </c>
      <c r="E51" s="20">
        <v>1</v>
      </c>
      <c r="F51" s="21" t="s">
        <v>9</v>
      </c>
      <c r="G51" s="21">
        <v>225.57</v>
      </c>
      <c r="H51" s="21">
        <f t="shared" si="8"/>
        <v>3383.5499999999997</v>
      </c>
      <c r="I51" s="21">
        <f t="shared" si="11"/>
        <v>6767.0999999999995</v>
      </c>
      <c r="J51" s="21">
        <f t="shared" si="7"/>
        <v>81205.2</v>
      </c>
      <c r="K51" s="22">
        <f>G51*60</f>
        <v>13534.199999999999</v>
      </c>
      <c r="L51" s="21">
        <v>0</v>
      </c>
      <c r="M51" s="21">
        <v>0</v>
      </c>
      <c r="N51" s="22">
        <f>I51*1.04-I51</f>
        <v>270.6840000000002</v>
      </c>
      <c r="O51" s="22">
        <f>+K51+L51</f>
        <v>13534.199999999999</v>
      </c>
      <c r="P51" s="69">
        <f>+J51+K51+N51</f>
        <v>95010.083999999988</v>
      </c>
    </row>
    <row r="52" spans="1:16" ht="12.75" x14ac:dyDescent="0.2">
      <c r="A52" s="156"/>
      <c r="B52" s="100" t="s">
        <v>93</v>
      </c>
      <c r="C52" s="18" t="s">
        <v>64</v>
      </c>
      <c r="D52" s="19">
        <v>41450</v>
      </c>
      <c r="E52" s="20">
        <v>4</v>
      </c>
      <c r="F52" s="21" t="s">
        <v>9</v>
      </c>
      <c r="G52" s="21">
        <v>281.3</v>
      </c>
      <c r="H52" s="21">
        <f t="shared" si="8"/>
        <v>4219.5</v>
      </c>
      <c r="I52" s="21">
        <f t="shared" si="11"/>
        <v>8439</v>
      </c>
      <c r="J52" s="21">
        <f t="shared" si="7"/>
        <v>101268</v>
      </c>
      <c r="K52" s="22">
        <f>G52*60</f>
        <v>16878</v>
      </c>
      <c r="L52" s="21">
        <v>0</v>
      </c>
      <c r="M52" s="21">
        <v>0</v>
      </c>
      <c r="N52" s="22">
        <f>I52*1.04-I52</f>
        <v>337.55999999999949</v>
      </c>
      <c r="O52" s="22">
        <f>+K52+L52</f>
        <v>16878</v>
      </c>
      <c r="P52" s="69">
        <f>+J52+K52+N52</f>
        <v>118483.56</v>
      </c>
    </row>
    <row r="53" spans="1:16" s="13" customFormat="1" ht="12.75" x14ac:dyDescent="0.2">
      <c r="A53" s="156"/>
      <c r="B53" s="97" t="s">
        <v>94</v>
      </c>
      <c r="C53" s="23" t="s">
        <v>64</v>
      </c>
      <c r="D53" s="24">
        <v>42923</v>
      </c>
      <c r="E53" s="25">
        <v>4</v>
      </c>
      <c r="F53" s="26" t="s">
        <v>9</v>
      </c>
      <c r="G53" s="26">
        <v>234.75</v>
      </c>
      <c r="H53" s="26">
        <f t="shared" si="8"/>
        <v>3521.25</v>
      </c>
      <c r="I53" s="26">
        <f t="shared" si="11"/>
        <v>7042.5</v>
      </c>
      <c r="J53" s="26">
        <f>I53*9</f>
        <v>63382.5</v>
      </c>
      <c r="K53" s="26">
        <v>0</v>
      </c>
      <c r="L53" s="26">
        <v>0</v>
      </c>
      <c r="M53" s="26">
        <v>0</v>
      </c>
      <c r="N53" s="26">
        <f>I53*1.04-I53</f>
        <v>281.69999999999982</v>
      </c>
      <c r="O53" s="26">
        <v>0</v>
      </c>
      <c r="P53" s="91">
        <f>+J53+K53+N53</f>
        <v>63664.2</v>
      </c>
    </row>
    <row r="54" spans="1:16" ht="12.75" x14ac:dyDescent="0.2">
      <c r="A54" s="156"/>
      <c r="B54" s="100" t="s">
        <v>95</v>
      </c>
      <c r="C54" s="18" t="s">
        <v>66</v>
      </c>
      <c r="D54" s="19">
        <v>41309</v>
      </c>
      <c r="E54" s="20">
        <v>2</v>
      </c>
      <c r="F54" s="21" t="s">
        <v>9</v>
      </c>
      <c r="G54" s="21">
        <v>215.83</v>
      </c>
      <c r="H54" s="21">
        <f t="shared" si="8"/>
        <v>3237.4500000000003</v>
      </c>
      <c r="I54" s="21">
        <f t="shared" si="11"/>
        <v>6474.9000000000005</v>
      </c>
      <c r="J54" s="21">
        <f t="shared" si="7"/>
        <v>77698.8</v>
      </c>
      <c r="K54" s="22">
        <f>G54*60</f>
        <v>12949.800000000001</v>
      </c>
      <c r="L54" s="21">
        <v>0</v>
      </c>
      <c r="M54" s="21">
        <v>0</v>
      </c>
      <c r="N54" s="22">
        <f>I54*1.04-I54</f>
        <v>258.99600000000009</v>
      </c>
      <c r="O54" s="22">
        <f>+K54+L54</f>
        <v>12949.800000000001</v>
      </c>
      <c r="P54" s="69">
        <f>+J54+K54+N54</f>
        <v>90907.596000000005</v>
      </c>
    </row>
    <row r="55" spans="1:16" ht="12.75" x14ac:dyDescent="0.2">
      <c r="A55" s="156"/>
      <c r="B55" s="100" t="s">
        <v>96</v>
      </c>
      <c r="C55" s="18" t="s">
        <v>97</v>
      </c>
      <c r="D55" s="19">
        <v>41422</v>
      </c>
      <c r="E55" s="20">
        <v>1</v>
      </c>
      <c r="F55" s="21" t="s">
        <v>9</v>
      </c>
      <c r="G55" s="21">
        <v>187.64</v>
      </c>
      <c r="H55" s="21">
        <f t="shared" si="8"/>
        <v>2814.6</v>
      </c>
      <c r="I55" s="21">
        <f t="shared" si="11"/>
        <v>5629.2</v>
      </c>
      <c r="J55" s="21">
        <f t="shared" si="7"/>
        <v>67550.399999999994</v>
      </c>
      <c r="K55" s="22">
        <f>G55*60</f>
        <v>11258.4</v>
      </c>
      <c r="L55" s="21">
        <v>0</v>
      </c>
      <c r="M55" s="21">
        <v>0</v>
      </c>
      <c r="N55" s="22">
        <f>I55*1.04-I55</f>
        <v>225.16800000000057</v>
      </c>
      <c r="O55" s="22">
        <f>+K55+L55</f>
        <v>11258.4</v>
      </c>
      <c r="P55" s="69">
        <f>+J55+K55+N55</f>
        <v>79033.967999999993</v>
      </c>
    </row>
    <row r="56" spans="1:16" s="13" customFormat="1" ht="12.75" x14ac:dyDescent="0.2">
      <c r="A56" s="156"/>
      <c r="B56" s="97" t="s">
        <v>98</v>
      </c>
      <c r="C56" s="23" t="s">
        <v>99</v>
      </c>
      <c r="D56" s="24">
        <v>43175</v>
      </c>
      <c r="E56" s="25">
        <v>1</v>
      </c>
      <c r="F56" s="26" t="s">
        <v>9</v>
      </c>
      <c r="G56" s="26">
        <v>301.7</v>
      </c>
      <c r="H56" s="26">
        <f t="shared" si="8"/>
        <v>4525.5</v>
      </c>
      <c r="I56" s="26">
        <f t="shared" si="11"/>
        <v>9051</v>
      </c>
      <c r="J56" s="26">
        <f>I56*6</f>
        <v>54306</v>
      </c>
      <c r="K56" s="26">
        <v>0</v>
      </c>
      <c r="L56" s="26">
        <v>0</v>
      </c>
      <c r="M56" s="26">
        <v>0</v>
      </c>
      <c r="N56" s="26">
        <f>I56*1.04-I56</f>
        <v>362.04000000000087</v>
      </c>
      <c r="O56" s="26">
        <v>0</v>
      </c>
      <c r="P56" s="91">
        <f>+J56+K56+N56</f>
        <v>54668.04</v>
      </c>
    </row>
    <row r="57" spans="1:16" s="13" customFormat="1" ht="12.75" x14ac:dyDescent="0.2">
      <c r="A57" s="156"/>
      <c r="B57" s="97" t="s">
        <v>100</v>
      </c>
      <c r="C57" s="23" t="s">
        <v>97</v>
      </c>
      <c r="D57" s="24">
        <v>42538</v>
      </c>
      <c r="E57" s="25">
        <v>1</v>
      </c>
      <c r="F57" s="26" t="s">
        <v>9</v>
      </c>
      <c r="G57" s="26">
        <v>226.43</v>
      </c>
      <c r="H57" s="26">
        <f t="shared" si="8"/>
        <v>3396.4500000000003</v>
      </c>
      <c r="I57" s="26">
        <f t="shared" si="11"/>
        <v>6792.9000000000005</v>
      </c>
      <c r="J57" s="26">
        <f>I57*8</f>
        <v>54343.200000000004</v>
      </c>
      <c r="K57" s="26">
        <v>0</v>
      </c>
      <c r="L57" s="26">
        <v>0</v>
      </c>
      <c r="M57" s="26">
        <v>0</v>
      </c>
      <c r="N57" s="26">
        <f>I57*1.04-I57</f>
        <v>271.71600000000035</v>
      </c>
      <c r="O57" s="26">
        <v>0</v>
      </c>
      <c r="P57" s="91">
        <f>+J57+K57+N57</f>
        <v>54614.916000000005</v>
      </c>
    </row>
    <row r="58" spans="1:16" s="13" customFormat="1" ht="12.75" x14ac:dyDescent="0.2">
      <c r="A58" s="156"/>
      <c r="B58" s="97" t="s">
        <v>101</v>
      </c>
      <c r="C58" s="23" t="s">
        <v>102</v>
      </c>
      <c r="D58" s="24">
        <v>42495</v>
      </c>
      <c r="E58" s="25">
        <v>2</v>
      </c>
      <c r="F58" s="26" t="s">
        <v>9</v>
      </c>
      <c r="G58" s="26">
        <v>275.58999999999997</v>
      </c>
      <c r="H58" s="26">
        <f t="shared" si="8"/>
        <v>4133.8499999999995</v>
      </c>
      <c r="I58" s="26">
        <f t="shared" si="11"/>
        <v>8267.6999999999989</v>
      </c>
      <c r="J58" s="26">
        <f>I58*9.5</f>
        <v>78543.149999999994</v>
      </c>
      <c r="K58" s="26">
        <v>0</v>
      </c>
      <c r="L58" s="26">
        <v>0</v>
      </c>
      <c r="M58" s="26">
        <v>0</v>
      </c>
      <c r="N58" s="26">
        <f>I58*1.04-I58</f>
        <v>330.70800000000054</v>
      </c>
      <c r="O58" s="26">
        <v>0</v>
      </c>
      <c r="P58" s="91">
        <f>+J58+K58+N58</f>
        <v>78873.857999999993</v>
      </c>
    </row>
    <row r="59" spans="1:16" s="13" customFormat="1" ht="12.75" x14ac:dyDescent="0.2">
      <c r="A59" s="156"/>
      <c r="B59" s="99" t="s">
        <v>103</v>
      </c>
      <c r="C59" s="36" t="s">
        <v>88</v>
      </c>
      <c r="D59" s="37">
        <v>43405</v>
      </c>
      <c r="E59" s="38">
        <v>2</v>
      </c>
      <c r="F59" s="39" t="s">
        <v>9</v>
      </c>
      <c r="G59" s="39">
        <v>189.21</v>
      </c>
      <c r="H59" s="39">
        <f t="shared" si="8"/>
        <v>2838.15</v>
      </c>
      <c r="I59" s="39">
        <v>5676.3</v>
      </c>
      <c r="J59" s="39">
        <f>I59*2</f>
        <v>11352.6</v>
      </c>
      <c r="K59" s="39">
        <v>1897.78</v>
      </c>
      <c r="L59" s="39">
        <v>0</v>
      </c>
      <c r="M59" s="39">
        <v>0</v>
      </c>
      <c r="N59" s="39">
        <f>I59*1.04-I59</f>
        <v>227.05200000000059</v>
      </c>
      <c r="O59" s="39">
        <f>+K59+L59</f>
        <v>1897.78</v>
      </c>
      <c r="P59" s="93">
        <f>+J59+K59+N59</f>
        <v>13477.432000000001</v>
      </c>
    </row>
    <row r="60" spans="1:16" s="13" customFormat="1" ht="12.75" x14ac:dyDescent="0.2">
      <c r="A60" s="156"/>
      <c r="B60" s="97" t="s">
        <v>104</v>
      </c>
      <c r="C60" s="23" t="s">
        <v>102</v>
      </c>
      <c r="D60" s="24">
        <v>42508</v>
      </c>
      <c r="E60" s="25">
        <v>2</v>
      </c>
      <c r="F60" s="26" t="s">
        <v>9</v>
      </c>
      <c r="G60" s="26">
        <v>196.51</v>
      </c>
      <c r="H60" s="26">
        <f t="shared" si="8"/>
        <v>2947.6499999999996</v>
      </c>
      <c r="I60" s="26">
        <v>5895.3</v>
      </c>
      <c r="J60" s="26">
        <f>I60*6</f>
        <v>35371.800000000003</v>
      </c>
      <c r="K60" s="26">
        <v>0</v>
      </c>
      <c r="L60" s="26">
        <v>0</v>
      </c>
      <c r="M60" s="26">
        <v>0</v>
      </c>
      <c r="N60" s="26">
        <f>I60*1.04-I60</f>
        <v>235.8119999999999</v>
      </c>
      <c r="O60" s="26">
        <v>0</v>
      </c>
      <c r="P60" s="91">
        <f>+J60+K60+N60</f>
        <v>35607.612000000001</v>
      </c>
    </row>
    <row r="61" spans="1:16" s="13" customFormat="1" ht="12.75" x14ac:dyDescent="0.2">
      <c r="A61" s="156"/>
      <c r="B61" s="97" t="s">
        <v>105</v>
      </c>
      <c r="C61" s="23" t="s">
        <v>99</v>
      </c>
      <c r="D61" s="24">
        <v>42508</v>
      </c>
      <c r="E61" s="25">
        <v>1</v>
      </c>
      <c r="F61" s="26" t="s">
        <v>9</v>
      </c>
      <c r="G61" s="26">
        <v>196.51</v>
      </c>
      <c r="H61" s="26">
        <v>2947.65</v>
      </c>
      <c r="I61" s="26">
        <v>5895.3</v>
      </c>
      <c r="J61" s="26">
        <f>I61*4.5</f>
        <v>26528.850000000002</v>
      </c>
      <c r="K61" s="26">
        <v>0</v>
      </c>
      <c r="L61" s="26">
        <v>0</v>
      </c>
      <c r="M61" s="26">
        <v>0</v>
      </c>
      <c r="N61" s="26">
        <f>I61*1.04-I61</f>
        <v>235.8119999999999</v>
      </c>
      <c r="O61" s="26">
        <v>0</v>
      </c>
      <c r="P61" s="91">
        <f>+J61+K61+N61</f>
        <v>26764.662000000004</v>
      </c>
    </row>
    <row r="62" spans="1:16" s="13" customFormat="1" ht="12.75" x14ac:dyDescent="0.2">
      <c r="A62" s="156"/>
      <c r="B62" s="97" t="s">
        <v>106</v>
      </c>
      <c r="C62" s="23" t="s">
        <v>107</v>
      </c>
      <c r="D62" s="24">
        <v>42508</v>
      </c>
      <c r="E62" s="25">
        <v>1</v>
      </c>
      <c r="F62" s="26" t="s">
        <v>9</v>
      </c>
      <c r="G62" s="26">
        <v>206.46</v>
      </c>
      <c r="H62" s="26">
        <f>G62*15</f>
        <v>3096.9</v>
      </c>
      <c r="I62" s="26">
        <f>H62*2</f>
        <v>6193.8</v>
      </c>
      <c r="J62" s="26">
        <f>I62*9.5</f>
        <v>58841.1</v>
      </c>
      <c r="K62" s="26">
        <v>0</v>
      </c>
      <c r="L62" s="26">
        <v>0</v>
      </c>
      <c r="M62" s="26">
        <v>0</v>
      </c>
      <c r="N62" s="26">
        <f>I62*1.04-I62</f>
        <v>247.75200000000041</v>
      </c>
      <c r="O62" s="26">
        <v>0</v>
      </c>
      <c r="P62" s="91">
        <f>+J62+K62+N62</f>
        <v>59088.851999999999</v>
      </c>
    </row>
    <row r="63" spans="1:16" s="13" customFormat="1" ht="12.75" x14ac:dyDescent="0.2">
      <c r="A63" s="156"/>
      <c r="B63" s="100" t="s">
        <v>108</v>
      </c>
      <c r="C63" s="46" t="s">
        <v>64</v>
      </c>
      <c r="D63" s="47">
        <v>37271</v>
      </c>
      <c r="E63" s="48">
        <v>4</v>
      </c>
      <c r="F63" s="35" t="s">
        <v>9</v>
      </c>
      <c r="G63" s="35">
        <v>341.33</v>
      </c>
      <c r="H63" s="35">
        <f>G63*15</f>
        <v>5119.95</v>
      </c>
      <c r="I63" s="35">
        <f>H63*2</f>
        <v>10239.9</v>
      </c>
      <c r="J63" s="35">
        <f t="shared" si="7"/>
        <v>122878.79999999999</v>
      </c>
      <c r="K63" s="35">
        <f>G63*60</f>
        <v>20479.8</v>
      </c>
      <c r="L63" s="35">
        <v>0</v>
      </c>
      <c r="M63" s="35">
        <v>0</v>
      </c>
      <c r="N63" s="35">
        <f>I63*1.04-I63</f>
        <v>409.59599999999955</v>
      </c>
      <c r="O63" s="35">
        <f>+K63+L63</f>
        <v>20479.8</v>
      </c>
      <c r="P63" s="94">
        <f>+J63+K63+N63</f>
        <v>143768.19599999997</v>
      </c>
    </row>
    <row r="64" spans="1:16" ht="12.75" x14ac:dyDescent="0.2">
      <c r="A64" s="156"/>
      <c r="B64" s="101" t="s">
        <v>109</v>
      </c>
      <c r="C64" s="49" t="s">
        <v>86</v>
      </c>
      <c r="D64" s="50">
        <v>42520</v>
      </c>
      <c r="E64" s="51">
        <v>2</v>
      </c>
      <c r="F64" s="52" t="s">
        <v>9</v>
      </c>
      <c r="G64" s="34">
        <v>238.48</v>
      </c>
      <c r="H64" s="53">
        <v>3577.13</v>
      </c>
      <c r="I64" s="54">
        <v>7154.4</v>
      </c>
      <c r="J64" s="55">
        <f t="shared" si="7"/>
        <v>85852.799999999988</v>
      </c>
      <c r="K64" s="22">
        <f>G64*60</f>
        <v>14308.8</v>
      </c>
      <c r="L64" s="52">
        <v>0</v>
      </c>
      <c r="M64" s="52">
        <v>0</v>
      </c>
      <c r="N64" s="22">
        <f>I64*1.04-I64</f>
        <v>286.17600000000039</v>
      </c>
      <c r="O64" s="22">
        <f>+K64+L64</f>
        <v>14308.8</v>
      </c>
      <c r="P64" s="94">
        <f>+J64+K64+N64</f>
        <v>100447.776</v>
      </c>
    </row>
    <row r="65" spans="1:16" ht="12.75" x14ac:dyDescent="0.2">
      <c r="A65" s="156"/>
      <c r="B65" s="102" t="s">
        <v>110</v>
      </c>
      <c r="C65" s="56" t="s">
        <v>99</v>
      </c>
      <c r="D65" s="57">
        <v>43115</v>
      </c>
      <c r="E65" s="58">
        <v>1</v>
      </c>
      <c r="F65" s="59" t="s">
        <v>9</v>
      </c>
      <c r="G65" s="60">
        <v>181.9</v>
      </c>
      <c r="H65" s="61">
        <v>2728.5</v>
      </c>
      <c r="I65" s="62">
        <v>5457</v>
      </c>
      <c r="J65" s="59">
        <f>I65*1.5</f>
        <v>8185.5</v>
      </c>
      <c r="K65" s="26">
        <v>0</v>
      </c>
      <c r="L65" s="59">
        <v>0</v>
      </c>
      <c r="M65" s="59"/>
      <c r="N65" s="59"/>
      <c r="O65" s="59">
        <v>0</v>
      </c>
      <c r="P65" s="95"/>
    </row>
    <row r="66" spans="1:16" ht="13.5" thickBot="1" x14ac:dyDescent="0.25">
      <c r="A66" s="157"/>
      <c r="B66" s="103" t="s">
        <v>111</v>
      </c>
      <c r="C66" s="73" t="s">
        <v>112</v>
      </c>
      <c r="D66" s="74">
        <v>43435</v>
      </c>
      <c r="E66" s="75">
        <v>2</v>
      </c>
      <c r="F66" s="76" t="s">
        <v>9</v>
      </c>
      <c r="G66" s="87">
        <v>70.45</v>
      </c>
      <c r="H66" s="88">
        <v>3577.13</v>
      </c>
      <c r="I66" s="89">
        <v>2753.4</v>
      </c>
      <c r="J66" s="76">
        <f>I66*1</f>
        <v>2753.4</v>
      </c>
      <c r="K66" s="76">
        <v>359.3</v>
      </c>
      <c r="L66" s="76">
        <v>0</v>
      </c>
      <c r="M66" s="76">
        <v>0</v>
      </c>
      <c r="N66" s="76">
        <f>I66*1.04-I66</f>
        <v>110.13599999999997</v>
      </c>
      <c r="O66" s="76">
        <f>+K66+L66</f>
        <v>359.3</v>
      </c>
      <c r="P66" s="77">
        <f>+J66+K66+N66</f>
        <v>3222.8360000000002</v>
      </c>
    </row>
    <row r="67" spans="1:16" s="7" customFormat="1" ht="10.5" customHeight="1" thickBot="1" x14ac:dyDescent="0.25">
      <c r="A67" s="104"/>
      <c r="B67" s="105"/>
      <c r="C67" s="79"/>
      <c r="D67" s="80"/>
      <c r="E67" s="81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1:16" ht="12.75" x14ac:dyDescent="0.2">
      <c r="A68" s="147" t="s">
        <v>113</v>
      </c>
      <c r="B68" s="133" t="s">
        <v>114</v>
      </c>
      <c r="C68" s="63" t="s">
        <v>115</v>
      </c>
      <c r="D68" s="64">
        <v>41198</v>
      </c>
      <c r="E68" s="65">
        <v>2</v>
      </c>
      <c r="F68" s="66" t="s">
        <v>9</v>
      </c>
      <c r="G68" s="66">
        <v>207.94</v>
      </c>
      <c r="H68" s="66">
        <f>G68*15</f>
        <v>3119.1</v>
      </c>
      <c r="I68" s="66">
        <f t="shared" ref="I68:I75" si="12">H68*2</f>
        <v>6238.2</v>
      </c>
      <c r="J68" s="66">
        <f>I68*12</f>
        <v>74858.399999999994</v>
      </c>
      <c r="K68" s="67">
        <f t="shared" ref="K68:K74" si="13">G68*60</f>
        <v>12476.4</v>
      </c>
      <c r="L68" s="66">
        <v>0</v>
      </c>
      <c r="M68" s="66">
        <v>0</v>
      </c>
      <c r="N68" s="67">
        <f>I68*1.04-I68</f>
        <v>249.52800000000025</v>
      </c>
      <c r="O68" s="67">
        <f>+K68+L68</f>
        <v>12476.4</v>
      </c>
      <c r="P68" s="68">
        <f>+J68+K68+N68</f>
        <v>87584.327999999994</v>
      </c>
    </row>
    <row r="69" spans="1:16" ht="12.75" x14ac:dyDescent="0.2">
      <c r="A69" s="148"/>
      <c r="B69" s="100" t="s">
        <v>116</v>
      </c>
      <c r="C69" s="18" t="s">
        <v>117</v>
      </c>
      <c r="D69" s="19">
        <v>40179</v>
      </c>
      <c r="E69" s="20">
        <v>1</v>
      </c>
      <c r="F69" s="21" t="s">
        <v>9</v>
      </c>
      <c r="G69" s="21">
        <v>316.33</v>
      </c>
      <c r="H69" s="21">
        <f>G69*15</f>
        <v>4744.95</v>
      </c>
      <c r="I69" s="21">
        <f t="shared" si="12"/>
        <v>9489.9</v>
      </c>
      <c r="J69" s="21">
        <f t="shared" ref="J69:J76" si="14">I69*12</f>
        <v>113878.79999999999</v>
      </c>
      <c r="K69" s="22">
        <f t="shared" si="13"/>
        <v>18979.8</v>
      </c>
      <c r="L69" s="21">
        <v>0</v>
      </c>
      <c r="M69" s="21">
        <v>0</v>
      </c>
      <c r="N69" s="22">
        <f>I69*1.04-I69</f>
        <v>379.59599999999955</v>
      </c>
      <c r="O69" s="22">
        <f>+K69+L69</f>
        <v>18979.8</v>
      </c>
      <c r="P69" s="69">
        <f>+J69+K69+N69</f>
        <v>133238.19599999997</v>
      </c>
    </row>
    <row r="70" spans="1:16" s="6" customFormat="1" ht="12.75" x14ac:dyDescent="0.2">
      <c r="A70" s="148"/>
      <c r="B70" s="100" t="s">
        <v>118</v>
      </c>
      <c r="C70" s="70" t="s">
        <v>119</v>
      </c>
      <c r="D70" s="40">
        <v>40917</v>
      </c>
      <c r="E70" s="71">
        <v>5</v>
      </c>
      <c r="F70" s="22" t="s">
        <v>9</v>
      </c>
      <c r="G70" s="22">
        <v>224.21</v>
      </c>
      <c r="H70" s="22">
        <f t="shared" ref="H70" si="15">G70*15</f>
        <v>3363.15</v>
      </c>
      <c r="I70" s="22">
        <f t="shared" si="12"/>
        <v>6726.3</v>
      </c>
      <c r="J70" s="22">
        <f t="shared" si="14"/>
        <v>80715.600000000006</v>
      </c>
      <c r="K70" s="22">
        <f t="shared" si="13"/>
        <v>13452.6</v>
      </c>
      <c r="L70" s="22">
        <v>0</v>
      </c>
      <c r="M70" s="22">
        <v>0</v>
      </c>
      <c r="N70" s="22">
        <f>I70*1.04-I70</f>
        <v>269.05200000000059</v>
      </c>
      <c r="O70" s="22">
        <f>+K70+L70</f>
        <v>13452.6</v>
      </c>
      <c r="P70" s="72">
        <f>+J70+K70+N70</f>
        <v>94437.252000000008</v>
      </c>
    </row>
    <row r="71" spans="1:16" ht="12.75" x14ac:dyDescent="0.2">
      <c r="A71" s="148"/>
      <c r="B71" s="100" t="s">
        <v>120</v>
      </c>
      <c r="C71" s="18" t="s">
        <v>121</v>
      </c>
      <c r="D71" s="19">
        <v>42293</v>
      </c>
      <c r="E71" s="20">
        <v>1</v>
      </c>
      <c r="F71" s="21" t="s">
        <v>9</v>
      </c>
      <c r="G71" s="21">
        <v>369.23</v>
      </c>
      <c r="H71" s="21">
        <f t="shared" ref="H71:H76" si="16">G71*15</f>
        <v>5538.4500000000007</v>
      </c>
      <c r="I71" s="21">
        <f t="shared" si="12"/>
        <v>11076.900000000001</v>
      </c>
      <c r="J71" s="21">
        <f t="shared" si="14"/>
        <v>132922.80000000002</v>
      </c>
      <c r="K71" s="22">
        <f t="shared" si="13"/>
        <v>22153.800000000003</v>
      </c>
      <c r="L71" s="21">
        <v>0</v>
      </c>
      <c r="M71" s="21">
        <v>0</v>
      </c>
      <c r="N71" s="22">
        <f>I71*1.04-I71</f>
        <v>443.07600000000093</v>
      </c>
      <c r="O71" s="22">
        <f>+K71+L71</f>
        <v>22153.800000000003</v>
      </c>
      <c r="P71" s="69">
        <f>+J71+K71+N71</f>
        <v>155519.67600000004</v>
      </c>
    </row>
    <row r="72" spans="1:16" ht="12.75" x14ac:dyDescent="0.2">
      <c r="A72" s="148"/>
      <c r="B72" s="100" t="s">
        <v>122</v>
      </c>
      <c r="C72" s="18" t="s">
        <v>119</v>
      </c>
      <c r="D72" s="19">
        <v>41898</v>
      </c>
      <c r="E72" s="20">
        <v>5</v>
      </c>
      <c r="F72" s="21" t="s">
        <v>9</v>
      </c>
      <c r="G72" s="21">
        <v>180.43</v>
      </c>
      <c r="H72" s="21">
        <f t="shared" si="16"/>
        <v>2706.4500000000003</v>
      </c>
      <c r="I72" s="21">
        <f t="shared" si="12"/>
        <v>5412.9000000000005</v>
      </c>
      <c r="J72" s="21">
        <f t="shared" si="14"/>
        <v>64954.8</v>
      </c>
      <c r="K72" s="22">
        <f t="shared" si="13"/>
        <v>10825.800000000001</v>
      </c>
      <c r="L72" s="21">
        <v>0</v>
      </c>
      <c r="M72" s="21">
        <v>0</v>
      </c>
      <c r="N72" s="22">
        <f>I72*1.04-I72</f>
        <v>216.51600000000053</v>
      </c>
      <c r="O72" s="22">
        <f>+K72+L72</f>
        <v>10825.800000000001</v>
      </c>
      <c r="P72" s="69">
        <f>+J72+K72+N72</f>
        <v>75997.116000000009</v>
      </c>
    </row>
    <row r="73" spans="1:16" ht="12.75" x14ac:dyDescent="0.2">
      <c r="A73" s="148"/>
      <c r="B73" s="100" t="s">
        <v>123</v>
      </c>
      <c r="C73" s="18" t="s">
        <v>119</v>
      </c>
      <c r="D73" s="19">
        <v>41594</v>
      </c>
      <c r="E73" s="20">
        <v>5</v>
      </c>
      <c r="F73" s="21" t="s">
        <v>9</v>
      </c>
      <c r="G73" s="21">
        <v>187.61</v>
      </c>
      <c r="H73" s="21">
        <f t="shared" si="16"/>
        <v>2814.15</v>
      </c>
      <c r="I73" s="21">
        <f t="shared" si="12"/>
        <v>5628.3</v>
      </c>
      <c r="J73" s="21">
        <f t="shared" si="14"/>
        <v>67539.600000000006</v>
      </c>
      <c r="K73" s="22">
        <f t="shared" si="13"/>
        <v>11256.6</v>
      </c>
      <c r="L73" s="21">
        <v>0</v>
      </c>
      <c r="M73" s="21">
        <v>0</v>
      </c>
      <c r="N73" s="22">
        <f>I73*1.04-I73</f>
        <v>225.13200000000052</v>
      </c>
      <c r="O73" s="22">
        <f>+K73+L73</f>
        <v>11256.6</v>
      </c>
      <c r="P73" s="69">
        <f>+J73+K73+N73</f>
        <v>79021.332000000009</v>
      </c>
    </row>
    <row r="74" spans="1:16" ht="12.75" x14ac:dyDescent="0.2">
      <c r="A74" s="148"/>
      <c r="B74" s="100" t="s">
        <v>124</v>
      </c>
      <c r="C74" s="18" t="s">
        <v>119</v>
      </c>
      <c r="D74" s="19">
        <v>38059</v>
      </c>
      <c r="E74" s="20">
        <v>5</v>
      </c>
      <c r="F74" s="21" t="s">
        <v>9</v>
      </c>
      <c r="G74" s="21">
        <v>243.09</v>
      </c>
      <c r="H74" s="21">
        <f t="shared" si="16"/>
        <v>3646.35</v>
      </c>
      <c r="I74" s="21">
        <f t="shared" si="12"/>
        <v>7292.7</v>
      </c>
      <c r="J74" s="21">
        <f t="shared" si="14"/>
        <v>87512.4</v>
      </c>
      <c r="K74" s="22">
        <f t="shared" si="13"/>
        <v>14585.4</v>
      </c>
      <c r="L74" s="21">
        <v>0</v>
      </c>
      <c r="M74" s="21">
        <v>0</v>
      </c>
      <c r="N74" s="22">
        <f>I74*1.04-I74</f>
        <v>291.70800000000054</v>
      </c>
      <c r="O74" s="22">
        <f>+K74+L74</f>
        <v>14585.4</v>
      </c>
      <c r="P74" s="69">
        <f>+J74+K74+N74</f>
        <v>102389.50799999999</v>
      </c>
    </row>
    <row r="75" spans="1:16" ht="12.75" x14ac:dyDescent="0.2">
      <c r="A75" s="148"/>
      <c r="B75" s="100" t="s">
        <v>125</v>
      </c>
      <c r="C75" s="18" t="s">
        <v>126</v>
      </c>
      <c r="D75" s="19">
        <v>40502</v>
      </c>
      <c r="E75" s="20">
        <v>2</v>
      </c>
      <c r="F75" s="21" t="s">
        <v>9</v>
      </c>
      <c r="G75" s="21">
        <v>221.92</v>
      </c>
      <c r="H75" s="21">
        <f t="shared" si="16"/>
        <v>3328.7999999999997</v>
      </c>
      <c r="I75" s="21">
        <f t="shared" si="12"/>
        <v>6657.5999999999995</v>
      </c>
      <c r="J75" s="21">
        <f t="shared" si="14"/>
        <v>79891.199999999997</v>
      </c>
      <c r="K75" s="22">
        <f>G75*59.51</f>
        <v>13206.459199999999</v>
      </c>
      <c r="L75" s="21">
        <v>0</v>
      </c>
      <c r="M75" s="21">
        <v>0</v>
      </c>
      <c r="N75" s="22">
        <f>I75*1.04-I75</f>
        <v>266.30400000000009</v>
      </c>
      <c r="O75" s="22">
        <f>+K75+L75</f>
        <v>13206.459199999999</v>
      </c>
      <c r="P75" s="69">
        <f>+J75+K75+N75</f>
        <v>93363.963199999998</v>
      </c>
    </row>
    <row r="76" spans="1:16" ht="13.5" thickBot="1" x14ac:dyDescent="0.25">
      <c r="A76" s="149"/>
      <c r="B76" s="106" t="s">
        <v>127</v>
      </c>
      <c r="C76" s="73" t="s">
        <v>119</v>
      </c>
      <c r="D76" s="74">
        <v>43132</v>
      </c>
      <c r="E76" s="75">
        <v>5</v>
      </c>
      <c r="F76" s="76" t="s">
        <v>9</v>
      </c>
      <c r="G76" s="76">
        <v>207.9</v>
      </c>
      <c r="H76" s="76">
        <f t="shared" si="16"/>
        <v>3118.5</v>
      </c>
      <c r="I76" s="76">
        <v>6237</v>
      </c>
      <c r="J76" s="76">
        <f t="shared" si="14"/>
        <v>74844</v>
      </c>
      <c r="K76" s="76">
        <v>11414.56</v>
      </c>
      <c r="L76" s="76">
        <v>0</v>
      </c>
      <c r="M76" s="76">
        <v>0</v>
      </c>
      <c r="N76" s="76">
        <f>I76*1.04-I76</f>
        <v>249.48000000000047</v>
      </c>
      <c r="O76" s="76">
        <f>+K76+L76</f>
        <v>11414.56</v>
      </c>
      <c r="P76" s="77">
        <f>+J76+K76+N76</f>
        <v>86508.04</v>
      </c>
    </row>
    <row r="77" spans="1:16" x14ac:dyDescent="0.2">
      <c r="A77" s="7"/>
      <c r="C77" s="8"/>
    </row>
    <row r="78" spans="1:16" ht="11.25" customHeight="1" x14ac:dyDescent="0.2">
      <c r="C78" s="8"/>
      <c r="I78" s="33"/>
      <c r="J78" s="33"/>
    </row>
    <row r="79" spans="1:16" ht="11.25" customHeight="1" x14ac:dyDescent="0.3">
      <c r="C79" s="134"/>
      <c r="D79" s="134"/>
      <c r="E79" s="134"/>
      <c r="F79" s="134"/>
      <c r="G79" s="134"/>
      <c r="H79" s="134"/>
      <c r="I79" s="135" t="s">
        <v>128</v>
      </c>
      <c r="J79" s="136"/>
      <c r="K79" s="134"/>
      <c r="L79" s="134"/>
      <c r="M79" s="134"/>
      <c r="N79" s="134"/>
      <c r="O79" s="134"/>
      <c r="P79" s="134"/>
    </row>
    <row r="80" spans="1:16" ht="11.25" customHeight="1" x14ac:dyDescent="0.3">
      <c r="B80" s="134"/>
      <c r="C80" s="134"/>
      <c r="D80" s="134"/>
      <c r="E80" s="134"/>
      <c r="F80" s="134"/>
      <c r="G80" s="134"/>
      <c r="H80" s="134"/>
      <c r="I80" s="136"/>
      <c r="J80" s="136"/>
      <c r="K80" s="134"/>
      <c r="L80" s="134"/>
      <c r="M80" s="134"/>
      <c r="N80" s="134"/>
      <c r="O80" s="134"/>
      <c r="P80" s="134"/>
    </row>
    <row r="81" spans="3:16" ht="11.25" customHeight="1" x14ac:dyDescent="0.3">
      <c r="C81" s="1"/>
      <c r="D81" s="134"/>
      <c r="E81" s="134"/>
      <c r="F81" s="134"/>
      <c r="G81" s="134"/>
      <c r="H81" s="134"/>
      <c r="I81" s="137"/>
      <c r="J81" s="138" t="s">
        <v>129</v>
      </c>
      <c r="K81" s="134"/>
      <c r="L81" s="134"/>
      <c r="M81" s="134"/>
      <c r="N81" s="134"/>
      <c r="O81" s="134"/>
      <c r="P81" s="134"/>
    </row>
    <row r="82" spans="3:16" ht="11.25" customHeight="1" x14ac:dyDescent="0.3">
      <c r="C82" s="1"/>
      <c r="D82" s="134"/>
      <c r="E82" s="134"/>
      <c r="F82" s="134"/>
      <c r="G82" s="134"/>
      <c r="H82" s="134"/>
      <c r="I82" s="139"/>
      <c r="J82" s="140" t="s">
        <v>130</v>
      </c>
      <c r="K82" s="134"/>
      <c r="L82" s="134"/>
      <c r="M82" s="134"/>
      <c r="N82" s="134"/>
      <c r="O82" s="134"/>
      <c r="P82" s="134"/>
    </row>
    <row r="83" spans="3:16" ht="11.25" customHeight="1" x14ac:dyDescent="0.2">
      <c r="C83" s="1"/>
      <c r="D83" s="8"/>
      <c r="E83" s="8"/>
      <c r="F83" s="8"/>
      <c r="G83" s="8"/>
      <c r="H83" s="5"/>
      <c r="I83" s="141"/>
      <c r="J83" s="140" t="s">
        <v>131</v>
      </c>
      <c r="K83" s="8"/>
      <c r="L83" s="8"/>
      <c r="M83" s="8"/>
      <c r="N83" s="8"/>
      <c r="O83" s="8"/>
      <c r="P83" s="8"/>
    </row>
    <row r="84" spans="3:16" ht="11.25" customHeight="1" x14ac:dyDescent="0.2">
      <c r="C84" s="1"/>
      <c r="I84" s="142"/>
      <c r="J84" s="140" t="s">
        <v>132</v>
      </c>
    </row>
    <row r="85" spans="3:16" ht="11.25" customHeight="1" x14ac:dyDescent="0.2">
      <c r="C85" s="1"/>
      <c r="I85" s="143"/>
      <c r="J85" s="140" t="s">
        <v>53</v>
      </c>
    </row>
    <row r="86" spans="3:16" ht="11.25" customHeight="1" x14ac:dyDescent="0.2">
      <c r="I86" s="32"/>
      <c r="J86" s="32"/>
    </row>
    <row r="87" spans="3:16" ht="11.25" customHeight="1" x14ac:dyDescent="0.2">
      <c r="I87" s="1"/>
      <c r="J87" s="1"/>
    </row>
    <row r="88" spans="3:16" x14ac:dyDescent="0.2">
      <c r="I88" s="1"/>
      <c r="J88" s="1"/>
    </row>
  </sheetData>
  <mergeCells count="7">
    <mergeCell ref="A68:A76"/>
    <mergeCell ref="A16:A19"/>
    <mergeCell ref="A2:A3"/>
    <mergeCell ref="B2:P3"/>
    <mergeCell ref="A6:A14"/>
    <mergeCell ref="A21:A31"/>
    <mergeCell ref="A33:A6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césar</cp:lastModifiedBy>
  <dcterms:created xsi:type="dcterms:W3CDTF">2019-10-28T15:43:19Z</dcterms:created>
  <dcterms:modified xsi:type="dcterms:W3CDTF">2022-02-21T18:19:52Z</dcterms:modified>
</cp:coreProperties>
</file>