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D:\césar\Downloads\"/>
    </mc:Choice>
  </mc:AlternateContent>
  <xr:revisionPtr revIDLastSave="0" documentId="13_ncr:1_{C6B261F4-306E-4CCA-924D-77E427D9183D}" xr6:coauthVersionLast="36" xr6:coauthVersionMax="36" xr10:uidLastSave="{00000000-0000-0000-0000-000000000000}"/>
  <bookViews>
    <workbookView xWindow="0" yWindow="600" windowWidth="20490" windowHeight="7530" xr2:uid="{00000000-000D-0000-FFFF-FFFF00000000}"/>
  </bookViews>
  <sheets>
    <sheet name="201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2" i="1" l="1"/>
  <c r="O56" i="1"/>
  <c r="O57" i="1"/>
  <c r="O58" i="1"/>
  <c r="O55" i="1"/>
  <c r="O53" i="1"/>
  <c r="O52" i="1"/>
  <c r="O44" i="1"/>
  <c r="O39" i="1"/>
  <c r="O25" i="1"/>
  <c r="O19" i="1"/>
  <c r="O14" i="1"/>
  <c r="O11" i="1"/>
  <c r="N7" i="1" l="1"/>
  <c r="N71" i="1" l="1"/>
  <c r="K71" i="1"/>
  <c r="O71" i="1" s="1"/>
  <c r="J71" i="1"/>
  <c r="H71" i="1"/>
  <c r="N70" i="1"/>
  <c r="K70" i="1"/>
  <c r="O70" i="1" s="1"/>
  <c r="J70" i="1"/>
  <c r="H70" i="1"/>
  <c r="N69" i="1"/>
  <c r="K69" i="1"/>
  <c r="O69" i="1" s="1"/>
  <c r="J69" i="1"/>
  <c r="H69" i="1"/>
  <c r="N68" i="1"/>
  <c r="K68" i="1"/>
  <c r="O68" i="1" s="1"/>
  <c r="J68" i="1"/>
  <c r="H68" i="1"/>
  <c r="N67" i="1"/>
  <c r="K67" i="1"/>
  <c r="O67" i="1" s="1"/>
  <c r="J67" i="1"/>
  <c r="H67" i="1"/>
  <c r="N66" i="1"/>
  <c r="K66" i="1"/>
  <c r="O66" i="1" s="1"/>
  <c r="J66" i="1"/>
  <c r="H66" i="1"/>
  <c r="N65" i="1"/>
  <c r="K65" i="1"/>
  <c r="O65" i="1" s="1"/>
  <c r="J65" i="1"/>
  <c r="H65" i="1"/>
  <c r="N64" i="1"/>
  <c r="K64" i="1"/>
  <c r="O64" i="1" s="1"/>
  <c r="J64" i="1"/>
  <c r="H64" i="1"/>
  <c r="N62" i="1"/>
  <c r="J62" i="1"/>
  <c r="H62" i="1"/>
  <c r="N61" i="1"/>
  <c r="K61" i="1"/>
  <c r="O61" i="1" s="1"/>
  <c r="J61" i="1"/>
  <c r="H61" i="1"/>
  <c r="N60" i="1"/>
  <c r="K60" i="1"/>
  <c r="O60" i="1" s="1"/>
  <c r="J60" i="1"/>
  <c r="H60" i="1"/>
  <c r="N59" i="1"/>
  <c r="K59" i="1"/>
  <c r="O59" i="1" s="1"/>
  <c r="J59" i="1"/>
  <c r="H59" i="1"/>
  <c r="N58" i="1"/>
  <c r="J58" i="1"/>
  <c r="H58" i="1"/>
  <c r="N57" i="1"/>
  <c r="J57" i="1"/>
  <c r="H57" i="1"/>
  <c r="N56" i="1"/>
  <c r="J56" i="1"/>
  <c r="H56" i="1"/>
  <c r="N55" i="1"/>
  <c r="J55" i="1"/>
  <c r="H55" i="1"/>
  <c r="N54" i="1"/>
  <c r="K54" i="1"/>
  <c r="O54" i="1" s="1"/>
  <c r="J54" i="1"/>
  <c r="H54" i="1"/>
  <c r="N53" i="1"/>
  <c r="J53" i="1"/>
  <c r="H53" i="1"/>
  <c r="N52" i="1"/>
  <c r="J52" i="1"/>
  <c r="H52" i="1"/>
  <c r="N51" i="1"/>
  <c r="K51" i="1"/>
  <c r="O51" i="1" s="1"/>
  <c r="J51" i="1"/>
  <c r="H51" i="1"/>
  <c r="N50" i="1"/>
  <c r="K50" i="1"/>
  <c r="O50" i="1" s="1"/>
  <c r="J50" i="1"/>
  <c r="H50" i="1"/>
  <c r="N49" i="1"/>
  <c r="K49" i="1"/>
  <c r="O49" i="1" s="1"/>
  <c r="J49" i="1"/>
  <c r="H49" i="1"/>
  <c r="N48" i="1"/>
  <c r="K48" i="1"/>
  <c r="O48" i="1" s="1"/>
  <c r="J48" i="1"/>
  <c r="H48" i="1"/>
  <c r="N47" i="1"/>
  <c r="K47" i="1"/>
  <c r="O47" i="1" s="1"/>
  <c r="J47" i="1"/>
  <c r="H47" i="1"/>
  <c r="N46" i="1"/>
  <c r="K46" i="1"/>
  <c r="O46" i="1" s="1"/>
  <c r="J46" i="1"/>
  <c r="H46" i="1"/>
  <c r="N45" i="1"/>
  <c r="K45" i="1"/>
  <c r="O45" i="1" s="1"/>
  <c r="J45" i="1"/>
  <c r="H45" i="1"/>
  <c r="N44" i="1"/>
  <c r="J44" i="1"/>
  <c r="H44" i="1"/>
  <c r="N43" i="1"/>
  <c r="K43" i="1"/>
  <c r="O43" i="1" s="1"/>
  <c r="J43" i="1"/>
  <c r="H43" i="1"/>
  <c r="N42" i="1"/>
  <c r="K42" i="1"/>
  <c r="O42" i="1" s="1"/>
  <c r="J42" i="1"/>
  <c r="H42" i="1"/>
  <c r="N41" i="1"/>
  <c r="K41" i="1"/>
  <c r="O41" i="1" s="1"/>
  <c r="J41" i="1"/>
  <c r="H41" i="1"/>
  <c r="N40" i="1"/>
  <c r="K40" i="1"/>
  <c r="O40" i="1" s="1"/>
  <c r="J40" i="1"/>
  <c r="H40" i="1"/>
  <c r="N39" i="1"/>
  <c r="J39" i="1"/>
  <c r="H39" i="1"/>
  <c r="N38" i="1"/>
  <c r="K38" i="1"/>
  <c r="O38" i="1" s="1"/>
  <c r="J38" i="1"/>
  <c r="H38" i="1"/>
  <c r="N37" i="1"/>
  <c r="K37" i="1"/>
  <c r="O37" i="1" s="1"/>
  <c r="J37" i="1"/>
  <c r="H37" i="1"/>
  <c r="N36" i="1"/>
  <c r="K36" i="1"/>
  <c r="O36" i="1" s="1"/>
  <c r="J36" i="1"/>
  <c r="H36" i="1"/>
  <c r="N35" i="1"/>
  <c r="K35" i="1"/>
  <c r="O35" i="1" s="1"/>
  <c r="J35" i="1"/>
  <c r="H35" i="1"/>
  <c r="N34" i="1"/>
  <c r="K34" i="1"/>
  <c r="O34" i="1" s="1"/>
  <c r="J34" i="1"/>
  <c r="H34" i="1"/>
  <c r="N33" i="1"/>
  <c r="K33" i="1"/>
  <c r="O33" i="1" s="1"/>
  <c r="J33" i="1"/>
  <c r="H33" i="1"/>
  <c r="N32" i="1"/>
  <c r="K32" i="1"/>
  <c r="O32" i="1" s="1"/>
  <c r="J32" i="1"/>
  <c r="H32" i="1"/>
  <c r="N31" i="1"/>
  <c r="K31" i="1"/>
  <c r="O31" i="1" s="1"/>
  <c r="J31" i="1"/>
  <c r="H31" i="1"/>
  <c r="K30" i="1"/>
  <c r="O30" i="1" s="1"/>
  <c r="H30" i="1"/>
  <c r="I30" i="1" s="1"/>
  <c r="N29" i="1"/>
  <c r="K29" i="1"/>
  <c r="O29" i="1" s="1"/>
  <c r="J29" i="1"/>
  <c r="H29" i="1"/>
  <c r="N28" i="1"/>
  <c r="K28" i="1"/>
  <c r="O28" i="1" s="1"/>
  <c r="J28" i="1"/>
  <c r="H28" i="1"/>
  <c r="N27" i="1"/>
  <c r="K27" i="1"/>
  <c r="O27" i="1" s="1"/>
  <c r="J27" i="1"/>
  <c r="H27" i="1"/>
  <c r="N25" i="1"/>
  <c r="J25" i="1"/>
  <c r="H25" i="1"/>
  <c r="N24" i="1"/>
  <c r="K24" i="1"/>
  <c r="O24" i="1" s="1"/>
  <c r="J24" i="1"/>
  <c r="H24" i="1"/>
  <c r="N23" i="1"/>
  <c r="K23" i="1"/>
  <c r="O23" i="1" s="1"/>
  <c r="J23" i="1"/>
  <c r="H23" i="1"/>
  <c r="N22" i="1"/>
  <c r="K22" i="1"/>
  <c r="O22" i="1" s="1"/>
  <c r="J22" i="1"/>
  <c r="H22" i="1"/>
  <c r="N21" i="1"/>
  <c r="K21" i="1"/>
  <c r="O21" i="1" s="1"/>
  <c r="J21" i="1"/>
  <c r="H21" i="1"/>
  <c r="N20" i="1"/>
  <c r="K20" i="1"/>
  <c r="O20" i="1" s="1"/>
  <c r="J20" i="1"/>
  <c r="H20" i="1"/>
  <c r="N19" i="1"/>
  <c r="J19" i="1"/>
  <c r="H19" i="1"/>
  <c r="N18" i="1"/>
  <c r="K18" i="1"/>
  <c r="O18" i="1" s="1"/>
  <c r="J18" i="1"/>
  <c r="H18" i="1"/>
  <c r="K17" i="1"/>
  <c r="O17" i="1" s="1"/>
  <c r="J17" i="1"/>
  <c r="H17" i="1"/>
  <c r="H15" i="1"/>
  <c r="I15" i="1" s="1"/>
  <c r="N14" i="1"/>
  <c r="J14" i="1"/>
  <c r="H14" i="1"/>
  <c r="N13" i="1"/>
  <c r="K13" i="1"/>
  <c r="O13" i="1" s="1"/>
  <c r="J13" i="1"/>
  <c r="H13" i="1"/>
  <c r="N11" i="1"/>
  <c r="J11" i="1"/>
  <c r="H11" i="1"/>
  <c r="N10" i="1"/>
  <c r="K10" i="1"/>
  <c r="O10" i="1" s="1"/>
  <c r="J10" i="1"/>
  <c r="H10" i="1"/>
  <c r="N9" i="1"/>
  <c r="K9" i="1"/>
  <c r="O9" i="1" s="1"/>
  <c r="J9" i="1"/>
  <c r="H9" i="1"/>
  <c r="N8" i="1"/>
  <c r="K8" i="1"/>
  <c r="O8" i="1" s="1"/>
  <c r="J8" i="1"/>
  <c r="H8" i="1"/>
  <c r="K7" i="1"/>
  <c r="O7" i="1" s="1"/>
  <c r="J7" i="1"/>
  <c r="H7" i="1"/>
  <c r="N6" i="1"/>
  <c r="K6" i="1"/>
  <c r="O6" i="1" s="1"/>
  <c r="J6" i="1"/>
  <c r="H6" i="1"/>
  <c r="P11" i="1" l="1"/>
  <c r="P14" i="1"/>
  <c r="P19" i="1"/>
  <c r="P25" i="1"/>
  <c r="P39" i="1"/>
  <c r="P44" i="1"/>
  <c r="P52" i="1"/>
  <c r="P53" i="1"/>
  <c r="P55" i="1"/>
  <c r="P56" i="1"/>
  <c r="P57" i="1"/>
  <c r="P58" i="1"/>
  <c r="P62" i="1"/>
  <c r="P42" i="1"/>
  <c r="P46" i="1"/>
  <c r="P24" i="1"/>
  <c r="P27" i="1"/>
  <c r="P50" i="1"/>
  <c r="P61" i="1"/>
  <c r="P7" i="1"/>
  <c r="P13" i="1"/>
  <c r="P17" i="1"/>
  <c r="P28" i="1"/>
  <c r="P34" i="1"/>
  <c r="P40" i="1"/>
  <c r="P48" i="1"/>
  <c r="P54" i="1"/>
  <c r="P59" i="1"/>
  <c r="P67" i="1"/>
  <c r="P23" i="1"/>
  <c r="P41" i="1"/>
  <c r="P43" i="1"/>
  <c r="P45" i="1"/>
  <c r="P47" i="1"/>
  <c r="P49" i="1"/>
  <c r="P51" i="1"/>
  <c r="P60" i="1"/>
  <c r="P66" i="1"/>
  <c r="P68" i="1"/>
  <c r="P70" i="1"/>
  <c r="P71" i="1"/>
  <c r="N15" i="1"/>
  <c r="J15" i="1"/>
  <c r="N30" i="1"/>
  <c r="J30" i="1"/>
  <c r="P6" i="1"/>
  <c r="P8" i="1"/>
  <c r="P9" i="1"/>
  <c r="P10" i="1"/>
  <c r="P18" i="1"/>
  <c r="P20" i="1"/>
  <c r="P21" i="1"/>
  <c r="P22" i="1"/>
  <c r="P29" i="1"/>
  <c r="P31" i="1"/>
  <c r="P32" i="1"/>
  <c r="P33" i="1"/>
  <c r="P35" i="1"/>
  <c r="P36" i="1"/>
  <c r="P37" i="1"/>
  <c r="P38" i="1"/>
  <c r="P64" i="1"/>
  <c r="P65" i="1"/>
  <c r="P69" i="1"/>
  <c r="P30" i="1" l="1"/>
  <c r="K15" i="1"/>
  <c r="O15" i="1" s="1"/>
  <c r="P15" i="1" l="1"/>
</calcChain>
</file>

<file path=xl/sharedStrings.xml><?xml version="1.0" encoding="utf-8"?>
<sst xmlns="http://schemas.openxmlformats.org/spreadsheetml/2006/main" count="213" uniqueCount="132">
  <si>
    <t>AREA</t>
  </si>
  <si>
    <t>EMPLEADOS</t>
  </si>
  <si>
    <t xml:space="preserve">PUESTO </t>
  </si>
  <si>
    <t>FECHA DE INGRESO</t>
  </si>
  <si>
    <t>CATEGORIA</t>
  </si>
  <si>
    <t>MENSUAL</t>
  </si>
  <si>
    <t>ANUAL</t>
  </si>
  <si>
    <t>PRIMA VACACIONAL</t>
  </si>
  <si>
    <t>ESTIMULO</t>
  </si>
  <si>
    <t>Ornelas Sandoval Cesar Gildardo</t>
  </si>
  <si>
    <t>Encargado de Sistemas y Transparencia</t>
  </si>
  <si>
    <t>EMPLEADO DE CONFIANZA</t>
  </si>
  <si>
    <t>Mario Enrique Escobedo Sandoval</t>
  </si>
  <si>
    <t>Jefe de Area Administrativa</t>
  </si>
  <si>
    <t xml:space="preserve">Jorgue Enrique Salazar Guzman </t>
  </si>
  <si>
    <t>Contador</t>
  </si>
  <si>
    <t xml:space="preserve">Dara Neftali Coloma Lòpez </t>
  </si>
  <si>
    <t xml:space="preserve">Auxiliar Administrativo  de Recursos Humanos </t>
  </si>
  <si>
    <t>Gutierrez Rodriguez Leticia Cedilanid</t>
  </si>
  <si>
    <t>Afanadora</t>
  </si>
  <si>
    <t>Enrique Medina Sanchez</t>
  </si>
  <si>
    <t>Encargado de Recursos Humanos</t>
  </si>
  <si>
    <t>DIRECCION</t>
  </si>
  <si>
    <t xml:space="preserve">José Federico Gil Parejas </t>
  </si>
  <si>
    <t>Director General</t>
  </si>
  <si>
    <t>Arana Martinez Viridiana</t>
  </si>
  <si>
    <t>Asistete de Direccion y Programas Federales</t>
  </si>
  <si>
    <t>Cosio Ortiz Esteban Alejandro</t>
  </si>
  <si>
    <t>Proyectista</t>
  </si>
  <si>
    <t>COMERCIAL</t>
  </si>
  <si>
    <t>Ambriz Medina Erik Gibran</t>
  </si>
  <si>
    <t>Lecturista/Notificador</t>
  </si>
  <si>
    <t>Diaz Cardenas Mayra Lizette</t>
  </si>
  <si>
    <t>Jefa de Area Comercial</t>
  </si>
  <si>
    <t>Plascencia Salazar Marcos Antonio</t>
  </si>
  <si>
    <t>Padron de Usuarios</t>
  </si>
  <si>
    <t>Trigueros Nuñez Ruben</t>
  </si>
  <si>
    <t>Auxiliar Administrativo P.T.A.R</t>
  </si>
  <si>
    <t>Luquin Castañeda Eder Ramon</t>
  </si>
  <si>
    <t>Encargado de Cultura del Agua</t>
  </si>
  <si>
    <t>Perez Figueroa Mario Alberto</t>
  </si>
  <si>
    <t>Eimmy Aydet Fausto Sánchez</t>
  </si>
  <si>
    <t>Cajera</t>
  </si>
  <si>
    <t>María Teresa Nuño Dueñas</t>
  </si>
  <si>
    <t>Villanueva Roldan Alberto</t>
  </si>
  <si>
    <t>Facturacion y Cobranza</t>
  </si>
  <si>
    <t>Albañil</t>
  </si>
  <si>
    <t>O P E R A T I V O</t>
  </si>
  <si>
    <t>Casillas Gutierrez  Juan Carlos</t>
  </si>
  <si>
    <t>Auxiliar de Albañil</t>
  </si>
  <si>
    <t>Figueroa Aldaco Hector</t>
  </si>
  <si>
    <t>Fontanero</t>
  </si>
  <si>
    <t>Luquin Colima Salvador</t>
  </si>
  <si>
    <t>SINDICALIZADO</t>
  </si>
  <si>
    <t>Gonzalez Castillo Juan</t>
  </si>
  <si>
    <t>Operador de Pipa</t>
  </si>
  <si>
    <t>Medina Ortiz Jose Guadalupe</t>
  </si>
  <si>
    <t>Martinez Santana Juan Carlos</t>
  </si>
  <si>
    <t xml:space="preserve">Operador de Vactor </t>
  </si>
  <si>
    <t>Olivares Rivas Octavio</t>
  </si>
  <si>
    <t>Clorador</t>
  </si>
  <si>
    <t>Colima Gonzalez Juan Manuel</t>
  </si>
  <si>
    <t>Minicargador</t>
  </si>
  <si>
    <t>Garcia Flores Manuel</t>
  </si>
  <si>
    <t>Garcia Acosta Jose Rodolfo</t>
  </si>
  <si>
    <t>Auxiliar de albañil</t>
  </si>
  <si>
    <t>Salazar Luquin Juan Manuel</t>
  </si>
  <si>
    <t>Lopez Ruelas Sergio</t>
  </si>
  <si>
    <t>Auxiliar de Vactor</t>
  </si>
  <si>
    <t>Coronel Hernandez Pavel</t>
  </si>
  <si>
    <t>Mantenimiento Correctivo</t>
  </si>
  <si>
    <t>Gerardo Guadalupe Cendejas Cruz</t>
  </si>
  <si>
    <t>Auxiliar de Mantenimiento</t>
  </si>
  <si>
    <t>Rodriguez Segoviano Jose Luis</t>
  </si>
  <si>
    <t>Ruelas Sustaita Rodolfo</t>
  </si>
  <si>
    <t>Encargado de P.T.A.R la Coronilla y Texcalame</t>
  </si>
  <si>
    <t>Toro Guillen Luis Alberto</t>
  </si>
  <si>
    <t>Operador de Valvulas</t>
  </si>
  <si>
    <t>Vazquez Fregoso Saul</t>
  </si>
  <si>
    <t>Flores Morales Leonidas</t>
  </si>
  <si>
    <t>Electricista</t>
  </si>
  <si>
    <t xml:space="preserve">Salazar Ramirez Jose Adrian </t>
  </si>
  <si>
    <t>Auxiliar Operativo</t>
  </si>
  <si>
    <t>Ambriz Medina Josue Roberto</t>
  </si>
  <si>
    <t>Rojas Benitez Tarcisio Emilio</t>
  </si>
  <si>
    <t xml:space="preserve">Encargado de Almacen </t>
  </si>
  <si>
    <t>Martinez Figueroa Jose</t>
  </si>
  <si>
    <t>Auxiliar Fontanero</t>
  </si>
  <si>
    <t>Aguayo Perez David</t>
  </si>
  <si>
    <t>Velador de Pozo Paraiso</t>
  </si>
  <si>
    <t>Ramos Rubio Miguel Rafael</t>
  </si>
  <si>
    <t>Auxiliar de Fontanero</t>
  </si>
  <si>
    <t>Medina Fausto Ruben</t>
  </si>
  <si>
    <t>Fugas</t>
  </si>
  <si>
    <t>Jimenez Gomez Juan Manuel</t>
  </si>
  <si>
    <t>Curiel Ramirez Lazaro</t>
  </si>
  <si>
    <t xml:space="preserve">Orozco Meza Cesar Manuel </t>
  </si>
  <si>
    <t>Ortiz Mejia Miguel Angel</t>
  </si>
  <si>
    <t>Salazar Curiel Juan Ricardo</t>
  </si>
  <si>
    <t>Casillas Gutierrez  Jose Luis</t>
  </si>
  <si>
    <t>Toro Zepeda Reyes</t>
  </si>
  <si>
    <t>Velador Pozo Paraiso</t>
  </si>
  <si>
    <t>Garcia Diaz Francisco Javier</t>
  </si>
  <si>
    <t>Velez Diaz Omar Alejandro</t>
  </si>
  <si>
    <t>Garcia Barbosa Ivan Israel</t>
  </si>
  <si>
    <t>SANEAMIENTO</t>
  </si>
  <si>
    <t>Fausto Ramirez Teodoro</t>
  </si>
  <si>
    <t>Operador Planta</t>
  </si>
  <si>
    <t>Aguirre Quiñones Victor Manuel</t>
  </si>
  <si>
    <t>Operador de filtro Banda</t>
  </si>
  <si>
    <t xml:space="preserve">Rafael Balbaneda Santiago </t>
  </si>
  <si>
    <t>Responsable de P.T.A.R</t>
  </si>
  <si>
    <t xml:space="preserve">Hernandez Garcia Victor Manuel </t>
  </si>
  <si>
    <t>Auxiliar de Planta</t>
  </si>
  <si>
    <t xml:space="preserve">Zarate Navarro Jose Martin </t>
  </si>
  <si>
    <t xml:space="preserve">Santiago Leon Luis Omar </t>
  </si>
  <si>
    <t xml:space="preserve">Afanadora </t>
  </si>
  <si>
    <t>Colima Lopez Noe Salvador</t>
  </si>
  <si>
    <t>Nota: los salarios aquí mencionados son antes de deducciones</t>
  </si>
  <si>
    <t>PERSONAL SINDICALIZADO</t>
  </si>
  <si>
    <t>BAJAS</t>
  </si>
  <si>
    <t>ALTA</t>
  </si>
  <si>
    <t>REINGRESO</t>
  </si>
  <si>
    <t>NO. PLAZAS</t>
  </si>
  <si>
    <t xml:space="preserve">SUELDO DIARIO </t>
  </si>
  <si>
    <t>SUELDO QUINCENAL</t>
  </si>
  <si>
    <t>AGUINALDO</t>
  </si>
  <si>
    <t>COMPENSACIONES</t>
  </si>
  <si>
    <t>TOTAL PRESTACIONES</t>
  </si>
  <si>
    <t>SUMA TOTAL DE 
REMUNERACIONES</t>
  </si>
  <si>
    <t>ADMINISTRACION</t>
  </si>
  <si>
    <t>PLANTILLA PERSONAL SISTEMA DE AGUA POTABLE, ALCANTARILLADO Y SANEAMIENTO DEL MUNICIPIO DE AMECA, JALISCO 
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</si>
</sst>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7">
    <xf numFmtId="0" fontId="0" fillId="0" borderId="0" xfId="0"/>
    <xf numFmtId="0" fontId="6" fillId="0" borderId="0" xfId="0" applyFont="1" applyAlignment="1">
      <alignment vertical="center" textRotation="90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4" fontId="7" fillId="0" borderId="0" xfId="2" applyFont="1" applyAlignment="1">
      <alignment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44" fontId="9" fillId="9" borderId="2" xfId="2" applyFont="1" applyFill="1" applyBorder="1" applyAlignment="1">
      <alignment horizontal="center" vertical="center"/>
    </xf>
    <xf numFmtId="44" fontId="9" fillId="9" borderId="2" xfId="2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textRotation="31"/>
    </xf>
    <xf numFmtId="0" fontId="2" fillId="3" borderId="5" xfId="0" applyFont="1" applyFill="1" applyBorder="1" applyAlignment="1">
      <alignment horizontal="left" vertical="center"/>
    </xf>
    <xf numFmtId="14" fontId="2" fillId="3" borderId="5" xfId="0" applyNumberFormat="1" applyFont="1" applyFill="1" applyBorder="1" applyAlignment="1">
      <alignment horizontal="center" vertical="center"/>
    </xf>
    <xf numFmtId="164" fontId="2" fillId="3" borderId="5" xfId="1" applyNumberFormat="1" applyFont="1" applyFill="1" applyBorder="1" applyAlignment="1">
      <alignment vertical="center"/>
    </xf>
    <xf numFmtId="8" fontId="2" fillId="0" borderId="5" xfId="0" applyNumberFormat="1" applyFont="1" applyBorder="1" applyAlignment="1">
      <alignment horizontal="center" vertical="center"/>
    </xf>
    <xf numFmtId="8" fontId="2" fillId="3" borderId="5" xfId="0" applyNumberFormat="1" applyFont="1" applyFill="1" applyBorder="1" applyAlignment="1">
      <alignment horizontal="center" vertical="center"/>
    </xf>
    <xf numFmtId="8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3" borderId="3" xfId="0" applyFont="1" applyFill="1" applyBorder="1" applyAlignment="1">
      <alignment horizontal="left" vertical="center"/>
    </xf>
    <xf numFmtId="14" fontId="2" fillId="3" borderId="3" xfId="0" applyNumberFormat="1" applyFont="1" applyFill="1" applyBorder="1" applyAlignment="1">
      <alignment horizontal="center" vertical="center"/>
    </xf>
    <xf numFmtId="164" fontId="2" fillId="3" borderId="3" xfId="1" applyNumberFormat="1" applyFont="1" applyFill="1" applyBorder="1" applyAlignment="1">
      <alignment vertical="center"/>
    </xf>
    <xf numFmtId="8" fontId="2" fillId="0" borderId="3" xfId="0" applyNumberFormat="1" applyFont="1" applyBorder="1" applyAlignment="1">
      <alignment horizontal="center" vertical="center"/>
    </xf>
    <xf numFmtId="8" fontId="2" fillId="3" borderId="3" xfId="0" applyNumberFormat="1" applyFont="1" applyFill="1" applyBorder="1" applyAlignment="1">
      <alignment horizontal="center" vertical="center"/>
    </xf>
    <xf numFmtId="8" fontId="2" fillId="0" borderId="8" xfId="0" applyNumberFormat="1" applyFont="1" applyBorder="1" applyAlignment="1">
      <alignment horizontal="center" vertical="center"/>
    </xf>
    <xf numFmtId="8" fontId="2" fillId="0" borderId="3" xfId="1" applyNumberFormat="1" applyFont="1" applyBorder="1" applyAlignment="1">
      <alignment horizontal="center" vertical="center"/>
    </xf>
    <xf numFmtId="0" fontId="2" fillId="4" borderId="10" xfId="0" applyFont="1" applyFill="1" applyBorder="1" applyAlignment="1">
      <alignment horizontal="left" vertical="center"/>
    </xf>
    <xf numFmtId="14" fontId="2" fillId="4" borderId="10" xfId="0" applyNumberFormat="1" applyFont="1" applyFill="1" applyBorder="1" applyAlignment="1">
      <alignment horizontal="center" vertical="center"/>
    </xf>
    <xf numFmtId="164" fontId="2" fillId="4" borderId="10" xfId="1" applyNumberFormat="1" applyFont="1" applyFill="1" applyBorder="1" applyAlignment="1">
      <alignment vertical="center"/>
    </xf>
    <xf numFmtId="8" fontId="2" fillId="4" borderId="10" xfId="0" applyNumberFormat="1" applyFont="1" applyFill="1" applyBorder="1" applyAlignment="1">
      <alignment horizontal="center" vertical="center"/>
    </xf>
    <xf numFmtId="8" fontId="2" fillId="4" borderId="1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/>
    </xf>
    <xf numFmtId="164" fontId="2" fillId="3" borderId="0" xfId="1" applyNumberFormat="1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/>
    </xf>
    <xf numFmtId="14" fontId="2" fillId="3" borderId="10" xfId="0" applyNumberFormat="1" applyFont="1" applyFill="1" applyBorder="1" applyAlignment="1">
      <alignment horizontal="center" vertical="center"/>
    </xf>
    <xf numFmtId="164" fontId="2" fillId="3" borderId="10" xfId="1" applyNumberFormat="1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8" fontId="2" fillId="0" borderId="10" xfId="0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8" fontId="2" fillId="3" borderId="10" xfId="0" applyNumberFormat="1" applyFont="1" applyFill="1" applyBorder="1" applyAlignment="1">
      <alignment horizontal="center" vertical="center"/>
    </xf>
    <xf numFmtId="8" fontId="2" fillId="0" borderId="0" xfId="0" applyNumberFormat="1" applyFont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14" fontId="2" fillId="5" borderId="3" xfId="0" applyNumberFormat="1" applyFont="1" applyFill="1" applyBorder="1" applyAlignment="1">
      <alignment horizontal="center" vertical="center"/>
    </xf>
    <xf numFmtId="164" fontId="2" fillId="5" borderId="3" xfId="1" applyNumberFormat="1" applyFont="1" applyFill="1" applyBorder="1" applyAlignment="1">
      <alignment vertical="center"/>
    </xf>
    <xf numFmtId="8" fontId="2" fillId="5" borderId="3" xfId="0" applyNumberFormat="1" applyFont="1" applyFill="1" applyBorder="1" applyAlignment="1">
      <alignment horizontal="center" vertical="center"/>
    </xf>
    <xf numFmtId="8" fontId="2" fillId="5" borderId="8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8" fontId="2" fillId="0" borderId="3" xfId="2" applyNumberFormat="1" applyFont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14" fontId="2" fillId="0" borderId="3" xfId="0" applyNumberFormat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vertical="center"/>
    </xf>
    <xf numFmtId="8" fontId="2" fillId="0" borderId="3" xfId="0" applyNumberFormat="1" applyFont="1" applyFill="1" applyBorder="1" applyAlignment="1">
      <alignment horizontal="center" vertical="center"/>
    </xf>
    <xf numFmtId="8" fontId="2" fillId="0" borderId="8" xfId="0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14" fontId="2" fillId="6" borderId="3" xfId="0" applyNumberFormat="1" applyFont="1" applyFill="1" applyBorder="1" applyAlignment="1">
      <alignment horizontal="center" vertical="center"/>
    </xf>
    <xf numFmtId="164" fontId="2" fillId="6" borderId="3" xfId="1" applyNumberFormat="1" applyFont="1" applyFill="1" applyBorder="1" applyAlignment="1">
      <alignment vertical="center"/>
    </xf>
    <xf numFmtId="8" fontId="2" fillId="6" borderId="3" xfId="0" applyNumberFormat="1" applyFont="1" applyFill="1" applyBorder="1" applyAlignment="1">
      <alignment horizontal="center" vertical="center"/>
    </xf>
    <xf numFmtId="8" fontId="2" fillId="6" borderId="8" xfId="0" applyNumberFormat="1" applyFont="1" applyFill="1" applyBorder="1" applyAlignment="1">
      <alignment horizontal="center" vertical="center"/>
    </xf>
    <xf numFmtId="49" fontId="4" fillId="7" borderId="3" xfId="0" applyNumberFormat="1" applyFont="1" applyFill="1" applyBorder="1" applyAlignment="1">
      <alignment horizontal="left" vertical="center"/>
    </xf>
    <xf numFmtId="0" fontId="2" fillId="7" borderId="3" xfId="0" applyFont="1" applyFill="1" applyBorder="1" applyAlignment="1">
      <alignment horizontal="left" vertical="center"/>
    </xf>
    <xf numFmtId="14" fontId="2" fillId="7" borderId="3" xfId="0" applyNumberFormat="1" applyFont="1" applyFill="1" applyBorder="1" applyAlignment="1">
      <alignment horizontal="center" vertical="center"/>
    </xf>
    <xf numFmtId="164" fontId="2" fillId="7" borderId="3" xfId="1" applyNumberFormat="1" applyFont="1" applyFill="1" applyBorder="1" applyAlignment="1">
      <alignment vertical="center"/>
    </xf>
    <xf numFmtId="8" fontId="2" fillId="7" borderId="3" xfId="0" applyNumberFormat="1" applyFont="1" applyFill="1" applyBorder="1" applyAlignment="1">
      <alignment horizontal="center" vertical="center"/>
    </xf>
    <xf numFmtId="8" fontId="2" fillId="7" borderId="8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left" vertical="center"/>
    </xf>
    <xf numFmtId="14" fontId="2" fillId="4" borderId="3" xfId="0" applyNumberFormat="1" applyFont="1" applyFill="1" applyBorder="1" applyAlignment="1">
      <alignment horizontal="center" vertical="center"/>
    </xf>
    <xf numFmtId="164" fontId="2" fillId="4" borderId="3" xfId="1" applyNumberFormat="1" applyFont="1" applyFill="1" applyBorder="1" applyAlignment="1">
      <alignment vertical="center"/>
    </xf>
    <xf numFmtId="0" fontId="2" fillId="4" borderId="3" xfId="0" applyFont="1" applyFill="1" applyBorder="1" applyAlignment="1">
      <alignment horizontal="center" vertical="center"/>
    </xf>
    <xf numFmtId="8" fontId="2" fillId="4" borderId="3" xfId="0" applyNumberFormat="1" applyFont="1" applyFill="1" applyBorder="1" applyAlignment="1">
      <alignment horizontal="center" vertical="center"/>
    </xf>
    <xf numFmtId="4" fontId="2" fillId="4" borderId="3" xfId="0" applyNumberFormat="1" applyFont="1" applyFill="1" applyBorder="1" applyAlignment="1">
      <alignment horizontal="center" vertical="center"/>
    </xf>
    <xf numFmtId="8" fontId="2" fillId="4" borderId="8" xfId="0" applyNumberFormat="1" applyFont="1" applyFill="1" applyBorder="1" applyAlignment="1">
      <alignment horizontal="center" vertical="center"/>
    </xf>
    <xf numFmtId="44" fontId="2" fillId="4" borderId="3" xfId="2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0" fontId="2" fillId="4" borderId="10" xfId="0" applyFont="1" applyFill="1" applyBorder="1" applyAlignment="1">
      <alignment vertical="center"/>
    </xf>
    <xf numFmtId="0" fontId="2" fillId="4" borderId="10" xfId="0" applyFont="1" applyFill="1" applyBorder="1" applyAlignment="1">
      <alignment horizontal="center" vertical="center"/>
    </xf>
    <xf numFmtId="4" fontId="2" fillId="4" borderId="10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left" vertical="center"/>
    </xf>
    <xf numFmtId="49" fontId="4" fillId="0" borderId="1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164" fontId="2" fillId="0" borderId="0" xfId="1" applyNumberFormat="1" applyFont="1" applyAlignment="1">
      <alignment vertical="center"/>
    </xf>
    <xf numFmtId="164" fontId="2" fillId="0" borderId="0" xfId="1" applyNumberFormat="1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9" fontId="4" fillId="10" borderId="10" xfId="0" applyNumberFormat="1" applyFont="1" applyFill="1" applyBorder="1" applyAlignment="1">
      <alignment horizontal="left" vertical="center"/>
    </xf>
    <xf numFmtId="0" fontId="2" fillId="10" borderId="10" xfId="0" applyFont="1" applyFill="1" applyBorder="1" applyAlignment="1">
      <alignment horizontal="left" vertical="center"/>
    </xf>
    <xf numFmtId="14" fontId="2" fillId="10" borderId="10" xfId="0" applyNumberFormat="1" applyFont="1" applyFill="1" applyBorder="1" applyAlignment="1">
      <alignment horizontal="center" vertical="center"/>
    </xf>
    <xf numFmtId="164" fontId="2" fillId="10" borderId="10" xfId="1" applyNumberFormat="1" applyFont="1" applyFill="1" applyBorder="1" applyAlignment="1">
      <alignment vertical="center"/>
    </xf>
    <xf numFmtId="8" fontId="2" fillId="10" borderId="10" xfId="0" applyNumberFormat="1" applyFont="1" applyFill="1" applyBorder="1" applyAlignment="1">
      <alignment horizontal="center" vertical="center"/>
    </xf>
    <xf numFmtId="8" fontId="2" fillId="10" borderId="1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vertical="center"/>
    </xf>
    <xf numFmtId="0" fontId="2" fillId="10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textRotation="90"/>
    </xf>
    <xf numFmtId="0" fontId="3" fillId="2" borderId="7" xfId="0" applyFont="1" applyFill="1" applyBorder="1" applyAlignment="1">
      <alignment horizontal="center" vertical="center" textRotation="90"/>
    </xf>
    <xf numFmtId="0" fontId="3" fillId="2" borderId="9" xfId="0" applyFont="1" applyFill="1" applyBorder="1" applyAlignment="1">
      <alignment horizontal="center" vertical="center" textRotation="90"/>
    </xf>
    <xf numFmtId="0" fontId="6" fillId="0" borderId="0" xfId="0" applyFont="1" applyAlignment="1">
      <alignment horizontal="center" vertical="center" textRotation="90"/>
    </xf>
    <xf numFmtId="0" fontId="8" fillId="8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textRotation="90"/>
    </xf>
    <xf numFmtId="0" fontId="2" fillId="2" borderId="7" xfId="0" applyFont="1" applyFill="1" applyBorder="1" applyAlignment="1">
      <alignment horizontal="center" vertical="center" textRotation="90"/>
    </xf>
    <xf numFmtId="0" fontId="2" fillId="2" borderId="9" xfId="0" applyFont="1" applyFill="1" applyBorder="1" applyAlignment="1">
      <alignment horizontal="center" vertical="center" textRotation="90"/>
    </xf>
    <xf numFmtId="0" fontId="3" fillId="2" borderId="12" xfId="0" applyFont="1" applyFill="1" applyBorder="1" applyAlignment="1">
      <alignment horizontal="center" vertical="center" textRotation="90"/>
    </xf>
    <xf numFmtId="0" fontId="3" fillId="2" borderId="13" xfId="0" applyFont="1" applyFill="1" applyBorder="1" applyAlignment="1">
      <alignment horizontal="center" vertical="center" textRotation="90"/>
    </xf>
    <xf numFmtId="0" fontId="3" fillId="2" borderId="14" xfId="0" applyFont="1" applyFill="1" applyBorder="1" applyAlignment="1">
      <alignment horizontal="center" vertical="center" textRotation="90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3"/>
  <sheetViews>
    <sheetView tabSelected="1" workbookViewId="0">
      <pane xSplit="7" ySplit="5" topLeftCell="H6" activePane="bottomRight" state="frozen"/>
      <selection pane="topRight" activeCell="H1" sqref="H1"/>
      <selection pane="bottomLeft" activeCell="A7" sqref="A7"/>
      <selection pane="bottomRight" activeCell="A6" sqref="A6:A11"/>
    </sheetView>
  </sheetViews>
  <sheetFormatPr baseColWidth="10" defaultRowHeight="11.25" x14ac:dyDescent="0.25"/>
  <cols>
    <col min="1" max="1" width="4.85546875" style="16" bestFit="1" customWidth="1"/>
    <col min="2" max="2" width="26.7109375" style="16" bestFit="1" customWidth="1"/>
    <col min="3" max="3" width="32.7109375" style="16" bestFit="1" customWidth="1"/>
    <col min="4" max="4" width="15.140625" style="85" bestFit="1" customWidth="1"/>
    <col min="5" max="5" width="10.7109375" style="85" bestFit="1" customWidth="1"/>
    <col min="6" max="6" width="18" style="85" bestFit="1" customWidth="1"/>
    <col min="7" max="7" width="14" style="85" bestFit="1" customWidth="1"/>
    <col min="8" max="8" width="17" style="85" bestFit="1" customWidth="1"/>
    <col min="9" max="9" width="9.28515625" style="87" bestFit="1" customWidth="1"/>
    <col min="10" max="10" width="9.5703125" style="85" bestFit="1" customWidth="1"/>
    <col min="11" max="11" width="10.28515625" style="85" bestFit="1" customWidth="1"/>
    <col min="12" max="12" width="15.7109375" style="85" bestFit="1" customWidth="1"/>
    <col min="13" max="13" width="8.85546875" style="85" bestFit="1" customWidth="1"/>
    <col min="14" max="14" width="15.5703125" style="85" bestFit="1" customWidth="1"/>
    <col min="15" max="15" width="17.28515625" style="85" bestFit="1" customWidth="1"/>
    <col min="16" max="16" width="23.7109375" style="85" bestFit="1" customWidth="1"/>
    <col min="17" max="17" width="7.85546875" style="85" bestFit="1" customWidth="1"/>
    <col min="18" max="18" width="11.5703125" style="85" bestFit="1" customWidth="1"/>
    <col min="19" max="16384" width="11.42578125" style="16"/>
  </cols>
  <sheetData>
    <row r="1" spans="1:18" s="2" customFormat="1" ht="12.75" x14ac:dyDescent="0.25">
      <c r="A1" s="1"/>
      <c r="E1" s="3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8" s="2" customFormat="1" ht="25.5" customHeight="1" x14ac:dyDescent="0.25">
      <c r="A2" s="109"/>
      <c r="B2" s="110" t="s">
        <v>131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</row>
    <row r="3" spans="1:18" s="2" customFormat="1" ht="25.5" customHeight="1" x14ac:dyDescent="0.25">
      <c r="A3" s="109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</row>
    <row r="4" spans="1:18" s="2" customFormat="1" ht="13.5" thickBot="1" x14ac:dyDescent="0.3">
      <c r="A4" s="1"/>
      <c r="E4" s="3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8" s="2" customFormat="1" ht="24.75" thickBot="1" x14ac:dyDescent="0.3">
      <c r="A5" s="5" t="s">
        <v>0</v>
      </c>
      <c r="B5" s="6" t="s">
        <v>1</v>
      </c>
      <c r="C5" s="6" t="s">
        <v>2</v>
      </c>
      <c r="D5" s="6" t="s">
        <v>3</v>
      </c>
      <c r="E5" s="6" t="s">
        <v>123</v>
      </c>
      <c r="F5" s="6" t="s">
        <v>4</v>
      </c>
      <c r="G5" s="7" t="s">
        <v>124</v>
      </c>
      <c r="H5" s="7" t="s">
        <v>125</v>
      </c>
      <c r="I5" s="7" t="s">
        <v>5</v>
      </c>
      <c r="J5" s="7" t="s">
        <v>6</v>
      </c>
      <c r="K5" s="8" t="s">
        <v>126</v>
      </c>
      <c r="L5" s="8" t="s">
        <v>7</v>
      </c>
      <c r="M5" s="8" t="s">
        <v>8</v>
      </c>
      <c r="N5" s="7" t="s">
        <v>127</v>
      </c>
      <c r="O5" s="8" t="s">
        <v>128</v>
      </c>
      <c r="P5" s="8" t="s">
        <v>129</v>
      </c>
    </row>
    <row r="6" spans="1:18" x14ac:dyDescent="0.25">
      <c r="A6" s="106" t="s">
        <v>130</v>
      </c>
      <c r="B6" s="83" t="s">
        <v>9</v>
      </c>
      <c r="C6" s="10" t="s">
        <v>10</v>
      </c>
      <c r="D6" s="11">
        <v>41259</v>
      </c>
      <c r="E6" s="12">
        <v>1</v>
      </c>
      <c r="F6" s="11" t="s">
        <v>11</v>
      </c>
      <c r="G6" s="13">
        <v>279</v>
      </c>
      <c r="H6" s="13">
        <f t="shared" ref="H6:H8" si="0">G6*15</f>
        <v>4185</v>
      </c>
      <c r="I6" s="13">
        <v>8375.98</v>
      </c>
      <c r="J6" s="13">
        <f>I6*12</f>
        <v>100511.76</v>
      </c>
      <c r="K6" s="14">
        <f>G6*60</f>
        <v>16740</v>
      </c>
      <c r="L6" s="13">
        <v>0</v>
      </c>
      <c r="M6" s="13">
        <v>0</v>
      </c>
      <c r="N6" s="13">
        <f>I6*1.04-I6</f>
        <v>335.03920000000107</v>
      </c>
      <c r="O6" s="13">
        <f>+K6+L6</f>
        <v>16740</v>
      </c>
      <c r="P6" s="15">
        <f>+J6+K6+N6</f>
        <v>117586.79919999999</v>
      </c>
      <c r="Q6" s="16"/>
      <c r="R6" s="16"/>
    </row>
    <row r="7" spans="1:18" x14ac:dyDescent="0.25">
      <c r="A7" s="107"/>
      <c r="B7" s="51" t="s">
        <v>12</v>
      </c>
      <c r="C7" s="17" t="s">
        <v>13</v>
      </c>
      <c r="D7" s="18">
        <v>42293</v>
      </c>
      <c r="E7" s="19">
        <v>1</v>
      </c>
      <c r="F7" s="18" t="s">
        <v>11</v>
      </c>
      <c r="G7" s="20">
        <v>499.7</v>
      </c>
      <c r="H7" s="20">
        <f t="shared" si="0"/>
        <v>7495.5</v>
      </c>
      <c r="I7" s="20">
        <v>14990.98</v>
      </c>
      <c r="J7" s="20">
        <f t="shared" ref="J7:J9" si="1">I7*12</f>
        <v>179891.76</v>
      </c>
      <c r="K7" s="21">
        <f>G7*60</f>
        <v>29982</v>
      </c>
      <c r="L7" s="20">
        <v>0</v>
      </c>
      <c r="M7" s="20">
        <v>0</v>
      </c>
      <c r="N7" s="20">
        <f>I7*1.04-I7</f>
        <v>599.63919999999962</v>
      </c>
      <c r="O7" s="20">
        <f>+K7+L7</f>
        <v>29982</v>
      </c>
      <c r="P7" s="22">
        <f>+J7+K7+N7</f>
        <v>210473.39920000001</v>
      </c>
      <c r="Q7" s="16"/>
      <c r="R7" s="16"/>
    </row>
    <row r="8" spans="1:18" x14ac:dyDescent="0.25">
      <c r="A8" s="107"/>
      <c r="B8" s="51" t="s">
        <v>14</v>
      </c>
      <c r="C8" s="17" t="s">
        <v>15</v>
      </c>
      <c r="D8" s="18">
        <v>42309</v>
      </c>
      <c r="E8" s="19">
        <v>1</v>
      </c>
      <c r="F8" s="18" t="s">
        <v>11</v>
      </c>
      <c r="G8" s="23">
        <v>448.78</v>
      </c>
      <c r="H8" s="20">
        <f t="shared" si="0"/>
        <v>6731.7</v>
      </c>
      <c r="I8" s="20">
        <v>13463.42</v>
      </c>
      <c r="J8" s="20">
        <f t="shared" si="1"/>
        <v>161561.04</v>
      </c>
      <c r="K8" s="21">
        <f>G8*60</f>
        <v>26926.799999999999</v>
      </c>
      <c r="L8" s="20">
        <v>0</v>
      </c>
      <c r="M8" s="20">
        <v>0</v>
      </c>
      <c r="N8" s="20">
        <f>I8*1.04-I8</f>
        <v>538.53679999999986</v>
      </c>
      <c r="O8" s="20">
        <f>+K8+L8</f>
        <v>26926.799999999999</v>
      </c>
      <c r="P8" s="22">
        <f>+J8+K8+N8</f>
        <v>189026.3768</v>
      </c>
      <c r="Q8" s="16"/>
      <c r="R8" s="16"/>
    </row>
    <row r="9" spans="1:18" x14ac:dyDescent="0.25">
      <c r="A9" s="107"/>
      <c r="B9" s="103" t="s">
        <v>16</v>
      </c>
      <c r="C9" s="17" t="s">
        <v>17</v>
      </c>
      <c r="D9" s="18">
        <v>42370</v>
      </c>
      <c r="E9" s="19">
        <v>1</v>
      </c>
      <c r="F9" s="18" t="s">
        <v>11</v>
      </c>
      <c r="G9" s="20">
        <v>320.99</v>
      </c>
      <c r="H9" s="20">
        <f>G9*15</f>
        <v>4814.8500000000004</v>
      </c>
      <c r="I9" s="20">
        <v>9629.76</v>
      </c>
      <c r="J9" s="20">
        <f t="shared" si="1"/>
        <v>115557.12</v>
      </c>
      <c r="K9" s="21">
        <f>G9*60</f>
        <v>19259.400000000001</v>
      </c>
      <c r="L9" s="20">
        <v>0</v>
      </c>
      <c r="M9" s="20">
        <v>0</v>
      </c>
      <c r="N9" s="20">
        <f>I9*1.04-I9</f>
        <v>385.1903999999995</v>
      </c>
      <c r="O9" s="20">
        <f>+K9+L9</f>
        <v>19259.400000000001</v>
      </c>
      <c r="P9" s="22">
        <f>+J9+K9+N9</f>
        <v>135201.71039999998</v>
      </c>
      <c r="Q9" s="16"/>
      <c r="R9" s="16"/>
    </row>
    <row r="10" spans="1:18" x14ac:dyDescent="0.25">
      <c r="A10" s="107"/>
      <c r="B10" s="51" t="s">
        <v>18</v>
      </c>
      <c r="C10" s="17" t="s">
        <v>19</v>
      </c>
      <c r="D10" s="18">
        <v>39787</v>
      </c>
      <c r="E10" s="19">
        <v>1</v>
      </c>
      <c r="F10" s="18" t="s">
        <v>11</v>
      </c>
      <c r="G10" s="20">
        <v>207.53</v>
      </c>
      <c r="H10" s="20">
        <f>G10*15</f>
        <v>3112.95</v>
      </c>
      <c r="I10" s="20">
        <v>4150.6000000000004</v>
      </c>
      <c r="J10" s="20">
        <f>I10*12</f>
        <v>49807.200000000004</v>
      </c>
      <c r="K10" s="21">
        <f>G10*60</f>
        <v>12451.8</v>
      </c>
      <c r="L10" s="20">
        <v>0</v>
      </c>
      <c r="M10" s="20">
        <v>0</v>
      </c>
      <c r="N10" s="20">
        <f>I10*1.04-I10</f>
        <v>166.02400000000034</v>
      </c>
      <c r="O10" s="20">
        <f>+K10+L10</f>
        <v>12451.8</v>
      </c>
      <c r="P10" s="22">
        <f>+J10+K10+N10</f>
        <v>62425.023999999998</v>
      </c>
      <c r="Q10" s="16"/>
      <c r="R10" s="16"/>
    </row>
    <row r="11" spans="1:18" ht="12" thickBot="1" x14ac:dyDescent="0.3">
      <c r="A11" s="108"/>
      <c r="B11" s="97" t="s">
        <v>20</v>
      </c>
      <c r="C11" s="98" t="s">
        <v>21</v>
      </c>
      <c r="D11" s="99">
        <v>42401</v>
      </c>
      <c r="E11" s="100">
        <v>1</v>
      </c>
      <c r="F11" s="99" t="s">
        <v>11</v>
      </c>
      <c r="G11" s="101">
        <v>491.2</v>
      </c>
      <c r="H11" s="101">
        <f>G11*15</f>
        <v>7368</v>
      </c>
      <c r="I11" s="101">
        <v>13463.42</v>
      </c>
      <c r="J11" s="101">
        <f>I11*1.5</f>
        <v>20195.13</v>
      </c>
      <c r="K11" s="101">
        <v>0</v>
      </c>
      <c r="L11" s="101"/>
      <c r="M11" s="101"/>
      <c r="N11" s="101">
        <f>I11*1.04-I11</f>
        <v>538.53679999999986</v>
      </c>
      <c r="O11" s="101">
        <f>+K11+L11</f>
        <v>0</v>
      </c>
      <c r="P11" s="102">
        <f>+J11+K11+N11</f>
        <v>20733.666799999999</v>
      </c>
      <c r="Q11" s="16"/>
      <c r="R11" s="16"/>
    </row>
    <row r="12" spans="1:18" s="29" customFormat="1" ht="12" thickBot="1" x14ac:dyDescent="0.3">
      <c r="C12" s="30"/>
      <c r="D12" s="31"/>
      <c r="E12" s="32"/>
      <c r="F12" s="31"/>
      <c r="G12" s="33"/>
      <c r="H12" s="33"/>
      <c r="I12" s="33"/>
      <c r="J12" s="33"/>
      <c r="K12" s="33"/>
      <c r="L12" s="33"/>
      <c r="M12" s="33"/>
      <c r="N12" s="33"/>
      <c r="O12" s="33"/>
      <c r="P12" s="33"/>
    </row>
    <row r="13" spans="1:18" x14ac:dyDescent="0.25">
      <c r="A13" s="114" t="s">
        <v>22</v>
      </c>
      <c r="B13" s="83" t="s">
        <v>23</v>
      </c>
      <c r="C13" s="10" t="s">
        <v>24</v>
      </c>
      <c r="D13" s="11">
        <v>42293</v>
      </c>
      <c r="E13" s="12">
        <v>1</v>
      </c>
      <c r="F13" s="11" t="s">
        <v>11</v>
      </c>
      <c r="G13" s="13">
        <v>856.52</v>
      </c>
      <c r="H13" s="13">
        <f>G13*15</f>
        <v>12847.8</v>
      </c>
      <c r="I13" s="13">
        <v>25695.62</v>
      </c>
      <c r="J13" s="13">
        <f>I13*12</f>
        <v>308347.44</v>
      </c>
      <c r="K13" s="14">
        <f>G13*60</f>
        <v>51391.199999999997</v>
      </c>
      <c r="L13" s="13">
        <v>0</v>
      </c>
      <c r="M13" s="13">
        <v>0</v>
      </c>
      <c r="N13" s="13">
        <f>I13*1.04-I13</f>
        <v>1027.8248000000021</v>
      </c>
      <c r="O13" s="13">
        <f>+K13+L13</f>
        <v>51391.199999999997</v>
      </c>
      <c r="P13" s="15">
        <f>+J13+K13+N13</f>
        <v>360766.46480000002</v>
      </c>
      <c r="Q13" s="16"/>
      <c r="R13" s="16"/>
    </row>
    <row r="14" spans="1:18" x14ac:dyDescent="0.25">
      <c r="A14" s="115"/>
      <c r="B14" s="51" t="s">
        <v>25</v>
      </c>
      <c r="C14" s="17" t="s">
        <v>26</v>
      </c>
      <c r="D14" s="18">
        <v>40645</v>
      </c>
      <c r="E14" s="19">
        <v>1</v>
      </c>
      <c r="F14" s="18" t="s">
        <v>11</v>
      </c>
      <c r="G14" s="20">
        <v>279</v>
      </c>
      <c r="H14" s="20">
        <f>G14*15</f>
        <v>4185</v>
      </c>
      <c r="I14" s="20">
        <v>8369.98</v>
      </c>
      <c r="J14" s="20">
        <f>279*273</f>
        <v>76167</v>
      </c>
      <c r="K14" s="21">
        <v>12555</v>
      </c>
      <c r="L14" s="20">
        <v>0</v>
      </c>
      <c r="M14" s="20">
        <v>0</v>
      </c>
      <c r="N14" s="20">
        <f>I14*1.04-I14</f>
        <v>334.79919999999947</v>
      </c>
      <c r="O14" s="20">
        <f>+K14+L14</f>
        <v>12555</v>
      </c>
      <c r="P14" s="22">
        <f>+J14+K14+N14</f>
        <v>89056.799199999994</v>
      </c>
      <c r="Q14" s="16"/>
      <c r="R14" s="16"/>
    </row>
    <row r="15" spans="1:18" ht="12" thickBot="1" x14ac:dyDescent="0.3">
      <c r="A15" s="116"/>
      <c r="B15" s="84" t="s">
        <v>27</v>
      </c>
      <c r="C15" s="34" t="s">
        <v>28</v>
      </c>
      <c r="D15" s="35">
        <v>41852</v>
      </c>
      <c r="E15" s="36">
        <v>1</v>
      </c>
      <c r="F15" s="35" t="s">
        <v>11</v>
      </c>
      <c r="G15" s="37">
        <v>206.91</v>
      </c>
      <c r="H15" s="38">
        <f t="shared" ref="H15" si="2">G15*15</f>
        <v>3103.65</v>
      </c>
      <c r="I15" s="38">
        <f>H15*2</f>
        <v>6207.3</v>
      </c>
      <c r="J15" s="38">
        <f t="shared" ref="J15" si="3">I15*12</f>
        <v>74487.600000000006</v>
      </c>
      <c r="K15" s="38">
        <f>J15/365*60</f>
        <v>12244.536986301371</v>
      </c>
      <c r="L15" s="38">
        <v>0</v>
      </c>
      <c r="M15" s="38">
        <v>0</v>
      </c>
      <c r="N15" s="38">
        <f>I15*1.04-I15</f>
        <v>248.29200000000037</v>
      </c>
      <c r="O15" s="38">
        <f>+K15+L15</f>
        <v>12244.536986301371</v>
      </c>
      <c r="P15" s="39">
        <f>+J15+K15+N15</f>
        <v>86980.428986301384</v>
      </c>
      <c r="Q15" s="16"/>
      <c r="R15" s="16"/>
    </row>
    <row r="16" spans="1:18" s="29" customFormat="1" ht="12" thickBot="1" x14ac:dyDescent="0.3">
      <c r="B16" s="40"/>
      <c r="C16" s="30"/>
      <c r="D16" s="31"/>
      <c r="E16" s="32"/>
      <c r="F16" s="31"/>
      <c r="G16" s="33"/>
      <c r="H16" s="33"/>
      <c r="I16" s="33"/>
      <c r="J16" s="33"/>
      <c r="K16" s="33"/>
      <c r="L16" s="33">
        <v>0</v>
      </c>
      <c r="M16" s="33">
        <v>0</v>
      </c>
      <c r="N16" s="33"/>
      <c r="O16" s="33"/>
      <c r="P16" s="33"/>
    </row>
    <row r="17" spans="1:18" x14ac:dyDescent="0.25">
      <c r="A17" s="106" t="s">
        <v>29</v>
      </c>
      <c r="B17" s="83" t="s">
        <v>30</v>
      </c>
      <c r="C17" s="10" t="s">
        <v>31</v>
      </c>
      <c r="D17" s="11">
        <v>39148</v>
      </c>
      <c r="E17" s="12">
        <v>2</v>
      </c>
      <c r="F17" s="11" t="s">
        <v>11</v>
      </c>
      <c r="G17" s="13">
        <v>253.91</v>
      </c>
      <c r="H17" s="13">
        <f>G17*15</f>
        <v>3808.65</v>
      </c>
      <c r="I17" s="13">
        <v>7617.18</v>
      </c>
      <c r="J17" s="13">
        <f>I17*12</f>
        <v>91406.16</v>
      </c>
      <c r="K17" s="14">
        <f>G17*60</f>
        <v>15234.6</v>
      </c>
      <c r="L17" s="13">
        <v>0</v>
      </c>
      <c r="M17" s="13">
        <v>0</v>
      </c>
      <c r="N17" s="13"/>
      <c r="O17" s="13">
        <f>+K17+L17</f>
        <v>15234.6</v>
      </c>
      <c r="P17" s="15">
        <f>+J17+K17+N17</f>
        <v>106640.76000000001</v>
      </c>
      <c r="Q17" s="16"/>
      <c r="R17" s="16"/>
    </row>
    <row r="18" spans="1:18" x14ac:dyDescent="0.25">
      <c r="A18" s="107"/>
      <c r="B18" s="51" t="s">
        <v>32</v>
      </c>
      <c r="C18" s="17" t="s">
        <v>33</v>
      </c>
      <c r="D18" s="18">
        <v>39736</v>
      </c>
      <c r="E18" s="19">
        <v>1</v>
      </c>
      <c r="F18" s="18" t="s">
        <v>11</v>
      </c>
      <c r="G18" s="20">
        <v>371.53</v>
      </c>
      <c r="H18" s="20">
        <f t="shared" ref="H18:H25" si="4">G18*15</f>
        <v>5572.95</v>
      </c>
      <c r="I18" s="20">
        <v>11145.88</v>
      </c>
      <c r="J18" s="20">
        <f t="shared" ref="J18:J24" si="5">I18*12</f>
        <v>133750.56</v>
      </c>
      <c r="K18" s="21">
        <f>G18*60</f>
        <v>22291.8</v>
      </c>
      <c r="L18" s="20">
        <v>0</v>
      </c>
      <c r="M18" s="20">
        <v>0</v>
      </c>
      <c r="N18" s="20">
        <f>I18*1.04-I18</f>
        <v>445.83519999999953</v>
      </c>
      <c r="O18" s="20">
        <f>+K18+L18</f>
        <v>22291.8</v>
      </c>
      <c r="P18" s="22">
        <f>+J18+K18+N18</f>
        <v>156488.19519999999</v>
      </c>
      <c r="Q18" s="16"/>
      <c r="R18" s="16"/>
    </row>
    <row r="19" spans="1:18" x14ac:dyDescent="0.25">
      <c r="A19" s="107"/>
      <c r="B19" s="51" t="s">
        <v>34</v>
      </c>
      <c r="C19" s="17" t="s">
        <v>35</v>
      </c>
      <c r="D19" s="18">
        <v>40064</v>
      </c>
      <c r="E19" s="19">
        <v>1</v>
      </c>
      <c r="F19" s="18" t="s">
        <v>11</v>
      </c>
      <c r="G19" s="20">
        <v>354.29</v>
      </c>
      <c r="H19" s="20">
        <f t="shared" si="4"/>
        <v>5314.35</v>
      </c>
      <c r="I19" s="20">
        <v>10628.74</v>
      </c>
      <c r="J19" s="20">
        <f>G19*273</f>
        <v>96721.170000000013</v>
      </c>
      <c r="K19" s="21">
        <v>16828.78</v>
      </c>
      <c r="L19" s="20">
        <v>0</v>
      </c>
      <c r="M19" s="20">
        <v>0</v>
      </c>
      <c r="N19" s="20">
        <f>I19*1.04-I19</f>
        <v>425.14960000000065</v>
      </c>
      <c r="O19" s="20">
        <f>+K19+L19</f>
        <v>16828.78</v>
      </c>
      <c r="P19" s="22">
        <f>+J19+K19+N19</f>
        <v>113975.09960000002</v>
      </c>
      <c r="Q19" s="16"/>
      <c r="R19" s="16"/>
    </row>
    <row r="20" spans="1:18" x14ac:dyDescent="0.25">
      <c r="A20" s="107"/>
      <c r="B20" s="51" t="s">
        <v>36</v>
      </c>
      <c r="C20" s="17" t="s">
        <v>37</v>
      </c>
      <c r="D20" s="18">
        <v>40940</v>
      </c>
      <c r="E20" s="19">
        <v>1</v>
      </c>
      <c r="F20" s="18" t="s">
        <v>11</v>
      </c>
      <c r="G20" s="20">
        <v>115.78</v>
      </c>
      <c r="H20" s="20">
        <f t="shared" si="4"/>
        <v>1736.7</v>
      </c>
      <c r="I20" s="20">
        <v>3473.42</v>
      </c>
      <c r="J20" s="20">
        <f t="shared" si="5"/>
        <v>41681.040000000001</v>
      </c>
      <c r="K20" s="21">
        <f>G20*60</f>
        <v>6946.8</v>
      </c>
      <c r="L20" s="20">
        <v>0</v>
      </c>
      <c r="M20" s="20">
        <v>0</v>
      </c>
      <c r="N20" s="20">
        <f>I20*1.04-I20</f>
        <v>138.93679999999995</v>
      </c>
      <c r="O20" s="20">
        <f>+K20+L20</f>
        <v>6946.8</v>
      </c>
      <c r="P20" s="22">
        <f>+J20+K20+N20</f>
        <v>48766.776800000007</v>
      </c>
      <c r="Q20" s="16"/>
      <c r="R20" s="16"/>
    </row>
    <row r="21" spans="1:18" x14ac:dyDescent="0.25">
      <c r="A21" s="107"/>
      <c r="B21" s="51" t="s">
        <v>38</v>
      </c>
      <c r="C21" s="17" t="s">
        <v>39</v>
      </c>
      <c r="D21" s="18">
        <v>40924</v>
      </c>
      <c r="E21" s="19">
        <v>1</v>
      </c>
      <c r="F21" s="18" t="s">
        <v>11</v>
      </c>
      <c r="G21" s="20">
        <v>198.31</v>
      </c>
      <c r="H21" s="20">
        <f t="shared" si="4"/>
        <v>2974.65</v>
      </c>
      <c r="I21" s="20">
        <v>5974.67</v>
      </c>
      <c r="J21" s="20">
        <f t="shared" si="5"/>
        <v>71696.040000000008</v>
      </c>
      <c r="K21" s="21">
        <f>G21*60</f>
        <v>11898.6</v>
      </c>
      <c r="L21" s="20">
        <v>0</v>
      </c>
      <c r="M21" s="20">
        <v>0</v>
      </c>
      <c r="N21" s="20">
        <f>I21*1.04-I21</f>
        <v>238.98680000000058</v>
      </c>
      <c r="O21" s="20">
        <f>+K21+L21</f>
        <v>11898.6</v>
      </c>
      <c r="P21" s="22">
        <f>+J21+K21+N21</f>
        <v>83833.626800000013</v>
      </c>
      <c r="Q21" s="16"/>
      <c r="R21" s="16"/>
    </row>
    <row r="22" spans="1:18" x14ac:dyDescent="0.25">
      <c r="A22" s="107"/>
      <c r="B22" s="51" t="s">
        <v>40</v>
      </c>
      <c r="C22" s="17" t="s">
        <v>31</v>
      </c>
      <c r="D22" s="18">
        <v>40410</v>
      </c>
      <c r="E22" s="19">
        <v>2</v>
      </c>
      <c r="F22" s="18" t="s">
        <v>11</v>
      </c>
      <c r="G22" s="20">
        <v>206.91</v>
      </c>
      <c r="H22" s="20">
        <f t="shared" si="4"/>
        <v>3103.65</v>
      </c>
      <c r="I22" s="20">
        <v>6207.3</v>
      </c>
      <c r="J22" s="20">
        <f t="shared" si="5"/>
        <v>74487.600000000006</v>
      </c>
      <c r="K22" s="21">
        <f>G22*60</f>
        <v>12414.6</v>
      </c>
      <c r="L22" s="20">
        <v>0</v>
      </c>
      <c r="M22" s="20">
        <v>0</v>
      </c>
      <c r="N22" s="20">
        <f>I22*1.04-I22</f>
        <v>248.29200000000037</v>
      </c>
      <c r="O22" s="20">
        <f>+K22+L22</f>
        <v>12414.6</v>
      </c>
      <c r="P22" s="22">
        <f>+J22+K22+N22</f>
        <v>87150.492000000013</v>
      </c>
      <c r="Q22" s="16"/>
      <c r="R22" s="16"/>
    </row>
    <row r="23" spans="1:18" x14ac:dyDescent="0.25">
      <c r="A23" s="107"/>
      <c r="B23" s="51" t="s">
        <v>41</v>
      </c>
      <c r="C23" s="17" t="s">
        <v>42</v>
      </c>
      <c r="D23" s="18">
        <v>40889</v>
      </c>
      <c r="E23" s="19">
        <v>2</v>
      </c>
      <c r="F23" s="18" t="s">
        <v>11</v>
      </c>
      <c r="G23" s="20">
        <v>336.26</v>
      </c>
      <c r="H23" s="20">
        <f t="shared" si="4"/>
        <v>5043.8999999999996</v>
      </c>
      <c r="I23" s="20">
        <v>10087.6</v>
      </c>
      <c r="J23" s="20">
        <f t="shared" si="5"/>
        <v>121051.20000000001</v>
      </c>
      <c r="K23" s="21">
        <f>G23*60</f>
        <v>20175.599999999999</v>
      </c>
      <c r="L23" s="20">
        <v>0</v>
      </c>
      <c r="M23" s="20">
        <v>0</v>
      </c>
      <c r="N23" s="20">
        <f>I23*1.04-I23</f>
        <v>403.50400000000081</v>
      </c>
      <c r="O23" s="20">
        <f>+K23+L23</f>
        <v>20175.599999999999</v>
      </c>
      <c r="P23" s="22">
        <f>+J23+K23+N23</f>
        <v>141630.304</v>
      </c>
      <c r="Q23" s="16"/>
      <c r="R23" s="16"/>
    </row>
    <row r="24" spans="1:18" x14ac:dyDescent="0.25">
      <c r="A24" s="107"/>
      <c r="B24" s="51" t="s">
        <v>43</v>
      </c>
      <c r="C24" s="17" t="s">
        <v>42</v>
      </c>
      <c r="D24" s="18">
        <v>42293</v>
      </c>
      <c r="E24" s="19">
        <v>2</v>
      </c>
      <c r="F24" s="18" t="s">
        <v>11</v>
      </c>
      <c r="G24" s="20">
        <v>206.91</v>
      </c>
      <c r="H24" s="20">
        <f t="shared" si="4"/>
        <v>3103.65</v>
      </c>
      <c r="I24" s="20">
        <v>6207.24</v>
      </c>
      <c r="J24" s="20">
        <f t="shared" si="5"/>
        <v>74486.880000000005</v>
      </c>
      <c r="K24" s="21">
        <f>G24*60</f>
        <v>12414.6</v>
      </c>
      <c r="L24" s="20">
        <v>0</v>
      </c>
      <c r="M24" s="20">
        <v>0</v>
      </c>
      <c r="N24" s="20">
        <f>I24*1.04-I24</f>
        <v>248.28960000000006</v>
      </c>
      <c r="O24" s="20">
        <f>+K24+L24</f>
        <v>12414.6</v>
      </c>
      <c r="P24" s="22">
        <f>+J24+K24+N24</f>
        <v>87149.769600000014</v>
      </c>
      <c r="Q24" s="16"/>
      <c r="R24" s="16"/>
    </row>
    <row r="25" spans="1:18" ht="12" thickBot="1" x14ac:dyDescent="0.3">
      <c r="A25" s="108"/>
      <c r="B25" s="84" t="s">
        <v>44</v>
      </c>
      <c r="C25" s="34" t="s">
        <v>45</v>
      </c>
      <c r="D25" s="35">
        <v>40063</v>
      </c>
      <c r="E25" s="36">
        <v>1</v>
      </c>
      <c r="F25" s="35" t="s">
        <v>11</v>
      </c>
      <c r="G25" s="38">
        <v>206.69</v>
      </c>
      <c r="H25" s="38">
        <f t="shared" si="4"/>
        <v>3100.35</v>
      </c>
      <c r="I25" s="38">
        <v>6200.82</v>
      </c>
      <c r="J25" s="38">
        <f>I25*9</f>
        <v>55807.38</v>
      </c>
      <c r="K25" s="41">
        <v>10334.5</v>
      </c>
      <c r="L25" s="38">
        <v>0</v>
      </c>
      <c r="M25" s="38">
        <v>0</v>
      </c>
      <c r="N25" s="38">
        <f>I25*1.04-I25</f>
        <v>248.03279999999995</v>
      </c>
      <c r="O25" s="38">
        <f>+K25+L25</f>
        <v>10334.5</v>
      </c>
      <c r="P25" s="39">
        <f>+J25+K25+N25</f>
        <v>66389.912800000006</v>
      </c>
      <c r="Q25" s="16"/>
      <c r="R25" s="16"/>
    </row>
    <row r="26" spans="1:18" s="29" customFormat="1" ht="12" thickBot="1" x14ac:dyDescent="0.3">
      <c r="A26" s="9"/>
      <c r="B26" s="40"/>
      <c r="C26" s="30"/>
      <c r="D26" s="31"/>
      <c r="E26" s="32"/>
      <c r="F26" s="31"/>
      <c r="G26" s="33"/>
      <c r="H26" s="33"/>
      <c r="I26" s="33"/>
      <c r="J26" s="33"/>
      <c r="K26" s="33"/>
      <c r="L26" s="33">
        <v>0</v>
      </c>
      <c r="M26" s="33"/>
      <c r="N26" s="42"/>
      <c r="O26" s="33"/>
      <c r="P26" s="33"/>
    </row>
    <row r="27" spans="1:18" x14ac:dyDescent="0.25">
      <c r="A27" s="111" t="s">
        <v>47</v>
      </c>
      <c r="B27" s="83" t="s">
        <v>48</v>
      </c>
      <c r="C27" s="10" t="s">
        <v>49</v>
      </c>
      <c r="D27" s="11">
        <v>39787</v>
      </c>
      <c r="E27" s="12">
        <v>3</v>
      </c>
      <c r="F27" s="11" t="s">
        <v>11</v>
      </c>
      <c r="G27" s="13">
        <v>208.01</v>
      </c>
      <c r="H27" s="13">
        <f t="shared" ref="H27:H62" si="6">G27*15</f>
        <v>3120.1499999999996</v>
      </c>
      <c r="I27" s="13">
        <v>6240.22</v>
      </c>
      <c r="J27" s="13">
        <f>I27*12</f>
        <v>74882.64</v>
      </c>
      <c r="K27" s="14">
        <f t="shared" ref="K27:K38" si="7">G27*60</f>
        <v>12480.599999999999</v>
      </c>
      <c r="L27" s="13">
        <v>0</v>
      </c>
      <c r="M27" s="13">
        <v>0</v>
      </c>
      <c r="N27" s="13">
        <f>I27*1.04-I27</f>
        <v>249.60879999999997</v>
      </c>
      <c r="O27" s="13">
        <f>+K27+L27</f>
        <v>12480.599999999999</v>
      </c>
      <c r="P27" s="15">
        <f>+J27+K27+N27</f>
        <v>87612.848799999992</v>
      </c>
      <c r="Q27" s="16"/>
      <c r="R27" s="16"/>
    </row>
    <row r="28" spans="1:18" x14ac:dyDescent="0.25">
      <c r="A28" s="112"/>
      <c r="B28" s="51" t="s">
        <v>50</v>
      </c>
      <c r="C28" s="17" t="s">
        <v>51</v>
      </c>
      <c r="D28" s="18">
        <v>37257</v>
      </c>
      <c r="E28" s="19">
        <v>3</v>
      </c>
      <c r="F28" s="18" t="s">
        <v>11</v>
      </c>
      <c r="G28" s="20">
        <v>338.44</v>
      </c>
      <c r="H28" s="20">
        <f t="shared" si="6"/>
        <v>5076.6000000000004</v>
      </c>
      <c r="I28" s="20">
        <v>10153.200000000001</v>
      </c>
      <c r="J28" s="20">
        <f t="shared" ref="J28:J54" si="8">I28*12</f>
        <v>121838.40000000001</v>
      </c>
      <c r="K28" s="21">
        <f t="shared" si="7"/>
        <v>20306.400000000001</v>
      </c>
      <c r="L28" s="20">
        <v>0</v>
      </c>
      <c r="M28" s="20">
        <v>0</v>
      </c>
      <c r="N28" s="20">
        <f>I28*1.04-I28</f>
        <v>406.12800000000061</v>
      </c>
      <c r="O28" s="20">
        <f>+K28+L28</f>
        <v>20306.400000000001</v>
      </c>
      <c r="P28" s="22">
        <f>+J28+K28+N28</f>
        <v>142550.92800000001</v>
      </c>
      <c r="Q28" s="16"/>
      <c r="R28" s="16"/>
    </row>
    <row r="29" spans="1:18" s="49" customFormat="1" x14ac:dyDescent="0.25">
      <c r="A29" s="112"/>
      <c r="B29" s="43" t="s">
        <v>52</v>
      </c>
      <c r="C29" s="44" t="s">
        <v>51</v>
      </c>
      <c r="D29" s="45">
        <v>37288</v>
      </c>
      <c r="E29" s="46">
        <v>3</v>
      </c>
      <c r="F29" s="45" t="s">
        <v>53</v>
      </c>
      <c r="G29" s="47">
        <v>328.22</v>
      </c>
      <c r="H29" s="47">
        <f t="shared" si="6"/>
        <v>4923.3</v>
      </c>
      <c r="I29" s="47">
        <v>9190.0400000000009</v>
      </c>
      <c r="J29" s="47">
        <f t="shared" si="8"/>
        <v>110280.48000000001</v>
      </c>
      <c r="K29" s="47">
        <f t="shared" si="7"/>
        <v>19693.2</v>
      </c>
      <c r="L29" s="47">
        <v>1471.15</v>
      </c>
      <c r="M29" s="47">
        <v>2439.36</v>
      </c>
      <c r="N29" s="47">
        <f>I29*1.04-I29</f>
        <v>367.60159999999996</v>
      </c>
      <c r="O29" s="47">
        <f>+K29+L29</f>
        <v>21164.350000000002</v>
      </c>
      <c r="P29" s="48">
        <f>+J29+K29+N29</f>
        <v>130341.2816</v>
      </c>
    </row>
    <row r="30" spans="1:18" x14ac:dyDescent="0.25">
      <c r="A30" s="112"/>
      <c r="B30" s="51" t="s">
        <v>54</v>
      </c>
      <c r="C30" s="17" t="s">
        <v>55</v>
      </c>
      <c r="D30" s="18">
        <v>38143</v>
      </c>
      <c r="E30" s="19">
        <v>1</v>
      </c>
      <c r="F30" s="18" t="s">
        <v>11</v>
      </c>
      <c r="G30" s="50">
        <v>265.82</v>
      </c>
      <c r="H30" s="20">
        <f t="shared" si="6"/>
        <v>3987.2999999999997</v>
      </c>
      <c r="I30" s="20">
        <f>H30*2</f>
        <v>7974.5999999999995</v>
      </c>
      <c r="J30" s="20">
        <f t="shared" si="8"/>
        <v>95695.2</v>
      </c>
      <c r="K30" s="21">
        <f t="shared" si="7"/>
        <v>15949.199999999999</v>
      </c>
      <c r="L30" s="20">
        <v>0</v>
      </c>
      <c r="M30" s="20">
        <v>0</v>
      </c>
      <c r="N30" s="20">
        <f>I30*1.04-I30</f>
        <v>318.98399999999947</v>
      </c>
      <c r="O30" s="20">
        <f>+K30+L30</f>
        <v>15949.199999999999</v>
      </c>
      <c r="P30" s="22">
        <f>+J30+K30+N30</f>
        <v>111963.38399999999</v>
      </c>
      <c r="Q30" s="16"/>
      <c r="R30" s="16"/>
    </row>
    <row r="31" spans="1:18" x14ac:dyDescent="0.25">
      <c r="A31" s="112"/>
      <c r="B31" s="51" t="s">
        <v>56</v>
      </c>
      <c r="C31" s="17" t="s">
        <v>46</v>
      </c>
      <c r="D31" s="18">
        <v>39455</v>
      </c>
      <c r="E31" s="19">
        <v>5</v>
      </c>
      <c r="F31" s="18" t="s">
        <v>11</v>
      </c>
      <c r="G31" s="20">
        <v>213.38</v>
      </c>
      <c r="H31" s="20">
        <f t="shared" si="6"/>
        <v>3200.7</v>
      </c>
      <c r="I31" s="20">
        <v>7974.46</v>
      </c>
      <c r="J31" s="20">
        <f t="shared" si="8"/>
        <v>95693.52</v>
      </c>
      <c r="K31" s="21">
        <f t="shared" si="7"/>
        <v>12802.8</v>
      </c>
      <c r="L31" s="20">
        <v>0</v>
      </c>
      <c r="M31" s="20">
        <v>0</v>
      </c>
      <c r="N31" s="20">
        <f>I31*1.04-I31</f>
        <v>318.97840000000087</v>
      </c>
      <c r="O31" s="20">
        <f>+K31+L31</f>
        <v>12802.8</v>
      </c>
      <c r="P31" s="22">
        <f>+J31+K31+N31</f>
        <v>108815.29840000001</v>
      </c>
      <c r="Q31" s="16"/>
      <c r="R31" s="16"/>
    </row>
    <row r="32" spans="1:18" x14ac:dyDescent="0.25">
      <c r="A32" s="112"/>
      <c r="B32" s="51" t="s">
        <v>57</v>
      </c>
      <c r="C32" s="17" t="s">
        <v>58</v>
      </c>
      <c r="D32" s="18">
        <v>39114</v>
      </c>
      <c r="E32" s="19">
        <v>1</v>
      </c>
      <c r="F32" s="18" t="s">
        <v>11</v>
      </c>
      <c r="G32" s="20">
        <v>266.99</v>
      </c>
      <c r="H32" s="20">
        <f t="shared" si="6"/>
        <v>4004.8500000000004</v>
      </c>
      <c r="I32" s="20">
        <v>8009.56</v>
      </c>
      <c r="J32" s="20">
        <f t="shared" si="8"/>
        <v>96114.72</v>
      </c>
      <c r="K32" s="21">
        <f t="shared" si="7"/>
        <v>16019.400000000001</v>
      </c>
      <c r="L32" s="20">
        <v>0</v>
      </c>
      <c r="M32" s="20">
        <v>0</v>
      </c>
      <c r="N32" s="20">
        <f>I32*1.04-I32</f>
        <v>320.38239999999951</v>
      </c>
      <c r="O32" s="20">
        <f>+K32+L32</f>
        <v>16019.400000000001</v>
      </c>
      <c r="P32" s="22">
        <f>+J32+K32+N32</f>
        <v>112454.5024</v>
      </c>
      <c r="Q32" s="16"/>
      <c r="R32" s="16"/>
    </row>
    <row r="33" spans="1:18" x14ac:dyDescent="0.25">
      <c r="A33" s="112"/>
      <c r="B33" s="51" t="s">
        <v>59</v>
      </c>
      <c r="C33" s="17" t="s">
        <v>60</v>
      </c>
      <c r="D33" s="18">
        <v>40502</v>
      </c>
      <c r="E33" s="19">
        <v>1</v>
      </c>
      <c r="F33" s="18" t="s">
        <v>11</v>
      </c>
      <c r="G33" s="20">
        <v>213.38</v>
      </c>
      <c r="H33" s="20">
        <f t="shared" si="6"/>
        <v>3200.7</v>
      </c>
      <c r="I33" s="20">
        <v>5974.64</v>
      </c>
      <c r="J33" s="20">
        <f t="shared" si="8"/>
        <v>71695.680000000008</v>
      </c>
      <c r="K33" s="21">
        <f t="shared" si="7"/>
        <v>12802.8</v>
      </c>
      <c r="L33" s="20">
        <v>0</v>
      </c>
      <c r="M33" s="20">
        <v>0</v>
      </c>
      <c r="N33" s="20">
        <f>I33*1.04-I33</f>
        <v>238.98559999999998</v>
      </c>
      <c r="O33" s="20">
        <f>+K33+L33</f>
        <v>12802.8</v>
      </c>
      <c r="P33" s="22">
        <f>+J33+K33+N33</f>
        <v>84737.46560000001</v>
      </c>
      <c r="Q33" s="16"/>
      <c r="R33" s="16"/>
    </row>
    <row r="34" spans="1:18" x14ac:dyDescent="0.25">
      <c r="A34" s="112"/>
      <c r="B34" s="51" t="s">
        <v>61</v>
      </c>
      <c r="C34" s="17" t="s">
        <v>62</v>
      </c>
      <c r="D34" s="18">
        <v>39722</v>
      </c>
      <c r="E34" s="19">
        <v>1</v>
      </c>
      <c r="F34" s="18" t="s">
        <v>11</v>
      </c>
      <c r="G34" s="20">
        <v>254.33</v>
      </c>
      <c r="H34" s="20">
        <f t="shared" si="6"/>
        <v>3814.9500000000003</v>
      </c>
      <c r="I34" s="20">
        <v>7121.16</v>
      </c>
      <c r="J34" s="20">
        <f t="shared" si="8"/>
        <v>85453.92</v>
      </c>
      <c r="K34" s="21">
        <f t="shared" si="7"/>
        <v>15259.800000000001</v>
      </c>
      <c r="L34" s="20">
        <v>0</v>
      </c>
      <c r="M34" s="20">
        <v>0</v>
      </c>
      <c r="N34" s="20">
        <f>I34*1.04-I34</f>
        <v>284.84640000000036</v>
      </c>
      <c r="O34" s="20">
        <f>+K34+L34</f>
        <v>15259.800000000001</v>
      </c>
      <c r="P34" s="22">
        <f>+J34+K34+N34</f>
        <v>100998.5664</v>
      </c>
      <c r="Q34" s="16"/>
      <c r="R34" s="16"/>
    </row>
    <row r="35" spans="1:18" x14ac:dyDescent="0.25">
      <c r="A35" s="112"/>
      <c r="B35" s="51" t="s">
        <v>63</v>
      </c>
      <c r="C35" s="17" t="s">
        <v>46</v>
      </c>
      <c r="D35" s="18">
        <v>41153</v>
      </c>
      <c r="E35" s="19">
        <v>5</v>
      </c>
      <c r="F35" s="18" t="s">
        <v>11</v>
      </c>
      <c r="G35" s="20">
        <v>244.14</v>
      </c>
      <c r="H35" s="20">
        <f t="shared" si="6"/>
        <v>3662.1</v>
      </c>
      <c r="I35" s="20">
        <v>6835.86</v>
      </c>
      <c r="J35" s="20">
        <f t="shared" si="8"/>
        <v>82030.319999999992</v>
      </c>
      <c r="K35" s="21">
        <f t="shared" si="7"/>
        <v>14648.4</v>
      </c>
      <c r="L35" s="20">
        <v>0</v>
      </c>
      <c r="M35" s="20">
        <v>0</v>
      </c>
      <c r="N35" s="20">
        <f>I35*1.04-I35</f>
        <v>273.4344000000001</v>
      </c>
      <c r="O35" s="20">
        <f>+K35+L35</f>
        <v>14648.4</v>
      </c>
      <c r="P35" s="22">
        <f>+J35+K35+N35</f>
        <v>96952.154399999985</v>
      </c>
      <c r="Q35" s="16"/>
      <c r="R35" s="16"/>
    </row>
    <row r="36" spans="1:18" x14ac:dyDescent="0.25">
      <c r="A36" s="112"/>
      <c r="B36" s="51" t="s">
        <v>64</v>
      </c>
      <c r="C36" s="17" t="s">
        <v>65</v>
      </c>
      <c r="D36" s="18">
        <v>41153</v>
      </c>
      <c r="E36" s="19">
        <v>3</v>
      </c>
      <c r="F36" s="18" t="s">
        <v>11</v>
      </c>
      <c r="G36" s="20">
        <v>217.73</v>
      </c>
      <c r="H36" s="20">
        <f t="shared" si="6"/>
        <v>3265.95</v>
      </c>
      <c r="I36" s="20">
        <v>6096.34</v>
      </c>
      <c r="J36" s="20">
        <f t="shared" si="8"/>
        <v>73156.08</v>
      </c>
      <c r="K36" s="21">
        <f t="shared" si="7"/>
        <v>13063.8</v>
      </c>
      <c r="L36" s="20">
        <v>0</v>
      </c>
      <c r="M36" s="20">
        <v>0</v>
      </c>
      <c r="N36" s="20">
        <f>I36*1.04-I36</f>
        <v>243.85360000000037</v>
      </c>
      <c r="O36" s="20">
        <f>+K36+L36</f>
        <v>13063.8</v>
      </c>
      <c r="P36" s="22">
        <f>+J36+K36+N36</f>
        <v>86463.733600000007</v>
      </c>
      <c r="Q36" s="16"/>
      <c r="R36" s="16"/>
    </row>
    <row r="37" spans="1:18" x14ac:dyDescent="0.25">
      <c r="A37" s="112"/>
      <c r="B37" s="51" t="s">
        <v>66</v>
      </c>
      <c r="C37" s="17" t="s">
        <v>46</v>
      </c>
      <c r="D37" s="18">
        <v>39182</v>
      </c>
      <c r="E37" s="19">
        <v>5</v>
      </c>
      <c r="F37" s="18" t="s">
        <v>11</v>
      </c>
      <c r="G37" s="20">
        <v>244.14</v>
      </c>
      <c r="H37" s="20">
        <f t="shared" si="6"/>
        <v>3662.1</v>
      </c>
      <c r="I37" s="20">
        <v>7324.14</v>
      </c>
      <c r="J37" s="20">
        <f t="shared" si="8"/>
        <v>87889.680000000008</v>
      </c>
      <c r="K37" s="21">
        <f t="shared" si="7"/>
        <v>14648.4</v>
      </c>
      <c r="L37" s="20">
        <v>0</v>
      </c>
      <c r="M37" s="20">
        <v>0</v>
      </c>
      <c r="N37" s="20">
        <f>I37*1.04-I37</f>
        <v>292.96560000000045</v>
      </c>
      <c r="O37" s="20">
        <f>+K37+L37</f>
        <v>14648.4</v>
      </c>
      <c r="P37" s="22">
        <f>+J37+K37+N37</f>
        <v>102831.0456</v>
      </c>
      <c r="Q37" s="16"/>
      <c r="R37" s="16"/>
    </row>
    <row r="38" spans="1:18" x14ac:dyDescent="0.25">
      <c r="A38" s="112"/>
      <c r="B38" s="51" t="s">
        <v>67</v>
      </c>
      <c r="C38" s="17" t="s">
        <v>68</v>
      </c>
      <c r="D38" s="18">
        <v>41325</v>
      </c>
      <c r="E38" s="19">
        <v>1</v>
      </c>
      <c r="F38" s="18" t="s">
        <v>11</v>
      </c>
      <c r="G38" s="20">
        <v>180.43</v>
      </c>
      <c r="H38" s="20">
        <f t="shared" si="6"/>
        <v>2706.4500000000003</v>
      </c>
      <c r="I38" s="20">
        <v>5412.82</v>
      </c>
      <c r="J38" s="20">
        <f t="shared" si="8"/>
        <v>64953.84</v>
      </c>
      <c r="K38" s="21">
        <f t="shared" si="7"/>
        <v>10825.800000000001</v>
      </c>
      <c r="L38" s="20">
        <v>0</v>
      </c>
      <c r="M38" s="20">
        <v>0</v>
      </c>
      <c r="N38" s="20">
        <f>I38*1.04-I38</f>
        <v>216.51280000000042</v>
      </c>
      <c r="O38" s="20">
        <f>+K38+L38</f>
        <v>10825.800000000001</v>
      </c>
      <c r="P38" s="22">
        <f>+J38+K38+N38</f>
        <v>75996.152799999996</v>
      </c>
      <c r="Q38" s="16"/>
      <c r="R38" s="16"/>
    </row>
    <row r="39" spans="1:18" x14ac:dyDescent="0.25">
      <c r="A39" s="112"/>
      <c r="B39" s="51" t="s">
        <v>69</v>
      </c>
      <c r="C39" s="17" t="s">
        <v>70</v>
      </c>
      <c r="D39" s="18">
        <v>40396</v>
      </c>
      <c r="E39" s="19">
        <v>1</v>
      </c>
      <c r="F39" s="18" t="s">
        <v>11</v>
      </c>
      <c r="G39" s="20">
        <v>208.01</v>
      </c>
      <c r="H39" s="20">
        <f t="shared" si="6"/>
        <v>3120.1499999999996</v>
      </c>
      <c r="I39" s="20">
        <v>5824.22</v>
      </c>
      <c r="J39" s="20">
        <f>I39*9.5</f>
        <v>55330.090000000004</v>
      </c>
      <c r="K39" s="21">
        <v>10400.5</v>
      </c>
      <c r="L39" s="20">
        <v>0</v>
      </c>
      <c r="M39" s="20">
        <v>0</v>
      </c>
      <c r="N39" s="20">
        <f>I39*1.04-I39</f>
        <v>232.96880000000056</v>
      </c>
      <c r="O39" s="20">
        <f>+K39+L39</f>
        <v>10400.5</v>
      </c>
      <c r="P39" s="22">
        <f>+J39+K39+N39</f>
        <v>65963.558799999999</v>
      </c>
      <c r="Q39" s="16"/>
      <c r="R39" s="16"/>
    </row>
    <row r="40" spans="1:18" s="49" customFormat="1" x14ac:dyDescent="0.25">
      <c r="A40" s="112"/>
      <c r="B40" s="51" t="s">
        <v>71</v>
      </c>
      <c r="C40" s="52" t="s">
        <v>72</v>
      </c>
      <c r="D40" s="53">
        <v>42293</v>
      </c>
      <c r="E40" s="54">
        <v>1</v>
      </c>
      <c r="F40" s="53" t="s">
        <v>11</v>
      </c>
      <c r="G40" s="55">
        <v>299.20999999999998</v>
      </c>
      <c r="H40" s="55">
        <f t="shared" si="6"/>
        <v>4488.1499999999996</v>
      </c>
      <c r="I40" s="55">
        <v>8976.42</v>
      </c>
      <c r="J40" s="55">
        <f t="shared" si="8"/>
        <v>107717.04000000001</v>
      </c>
      <c r="K40" s="55">
        <f>G40*60</f>
        <v>17952.599999999999</v>
      </c>
      <c r="L40" s="55">
        <v>0</v>
      </c>
      <c r="M40" s="55">
        <v>0</v>
      </c>
      <c r="N40" s="55">
        <f>I40*1.04-I40</f>
        <v>359.05680000000029</v>
      </c>
      <c r="O40" s="20">
        <f>+K40+L40</f>
        <v>17952.599999999999</v>
      </c>
      <c r="P40" s="56">
        <f>+J40+K40+N40</f>
        <v>126028.69680000002</v>
      </c>
    </row>
    <row r="41" spans="1:18" x14ac:dyDescent="0.25">
      <c r="A41" s="112"/>
      <c r="B41" s="51" t="s">
        <v>73</v>
      </c>
      <c r="C41" s="17" t="s">
        <v>51</v>
      </c>
      <c r="D41" s="18">
        <v>37143</v>
      </c>
      <c r="E41" s="19">
        <v>3</v>
      </c>
      <c r="F41" s="18" t="s">
        <v>11</v>
      </c>
      <c r="G41" s="20">
        <v>229.3</v>
      </c>
      <c r="H41" s="20">
        <f t="shared" si="6"/>
        <v>3439.5</v>
      </c>
      <c r="I41" s="20">
        <v>6879.12</v>
      </c>
      <c r="J41" s="20">
        <f t="shared" si="8"/>
        <v>82549.440000000002</v>
      </c>
      <c r="K41" s="21">
        <f>G41*60</f>
        <v>13758</v>
      </c>
      <c r="L41" s="20">
        <v>0</v>
      </c>
      <c r="M41" s="20">
        <v>0</v>
      </c>
      <c r="N41" s="20">
        <f>I41*1.04-I41</f>
        <v>275.16480000000047</v>
      </c>
      <c r="O41" s="20">
        <f>+K41+L41</f>
        <v>13758</v>
      </c>
      <c r="P41" s="22">
        <f>+J41+K41+N41</f>
        <v>96582.604800000001</v>
      </c>
      <c r="Q41" s="16"/>
      <c r="R41" s="16"/>
    </row>
    <row r="42" spans="1:18" x14ac:dyDescent="0.25">
      <c r="A42" s="112"/>
      <c r="B42" s="51" t="s">
        <v>74</v>
      </c>
      <c r="C42" s="17" t="s">
        <v>75</v>
      </c>
      <c r="D42" s="18">
        <v>39797</v>
      </c>
      <c r="E42" s="19">
        <v>1</v>
      </c>
      <c r="F42" s="18" t="s">
        <v>11</v>
      </c>
      <c r="G42" s="20">
        <v>216.89</v>
      </c>
      <c r="H42" s="20">
        <f t="shared" si="6"/>
        <v>3253.35</v>
      </c>
      <c r="I42" s="20">
        <v>6506.76</v>
      </c>
      <c r="J42" s="20">
        <f t="shared" si="8"/>
        <v>78081.119999999995</v>
      </c>
      <c r="K42" s="21">
        <f>G42*60</f>
        <v>13013.4</v>
      </c>
      <c r="L42" s="20">
        <v>0</v>
      </c>
      <c r="M42" s="20">
        <v>0</v>
      </c>
      <c r="N42" s="20">
        <f>I42*1.04-I42</f>
        <v>260.27040000000034</v>
      </c>
      <c r="O42" s="20">
        <f>+K42+L42</f>
        <v>13013.4</v>
      </c>
      <c r="P42" s="22">
        <f>+J42+K42+N42</f>
        <v>91354.790399999983</v>
      </c>
      <c r="Q42" s="16"/>
      <c r="R42" s="16"/>
    </row>
    <row r="43" spans="1:18" x14ac:dyDescent="0.25">
      <c r="A43" s="112"/>
      <c r="B43" s="51" t="s">
        <v>76</v>
      </c>
      <c r="C43" s="17" t="s">
        <v>77</v>
      </c>
      <c r="D43" s="18">
        <v>41450</v>
      </c>
      <c r="E43" s="19">
        <v>3</v>
      </c>
      <c r="F43" s="18" t="s">
        <v>11</v>
      </c>
      <c r="G43" s="20">
        <v>270.48</v>
      </c>
      <c r="H43" s="20">
        <f t="shared" si="6"/>
        <v>4057.2000000000003</v>
      </c>
      <c r="I43" s="20">
        <v>8114.52</v>
      </c>
      <c r="J43" s="20">
        <f t="shared" si="8"/>
        <v>97374.24</v>
      </c>
      <c r="K43" s="21">
        <f>G43*60</f>
        <v>16228.800000000001</v>
      </c>
      <c r="L43" s="20">
        <v>0</v>
      </c>
      <c r="M43" s="20">
        <v>0</v>
      </c>
      <c r="N43" s="20">
        <f>I43*1.04-I43</f>
        <v>324.58079999999973</v>
      </c>
      <c r="O43" s="20">
        <f>+K43+L43</f>
        <v>16228.800000000001</v>
      </c>
      <c r="P43" s="22">
        <f>+J43+K43+N43</f>
        <v>113927.6208</v>
      </c>
      <c r="Q43" s="16"/>
      <c r="R43" s="16"/>
    </row>
    <row r="44" spans="1:18" s="49" customFormat="1" x14ac:dyDescent="0.25">
      <c r="A44" s="112"/>
      <c r="B44" s="57" t="s">
        <v>78</v>
      </c>
      <c r="C44" s="58" t="s">
        <v>77</v>
      </c>
      <c r="D44" s="59">
        <v>39248</v>
      </c>
      <c r="E44" s="60">
        <v>3</v>
      </c>
      <c r="F44" s="59" t="s">
        <v>11</v>
      </c>
      <c r="G44" s="61">
        <v>234.75</v>
      </c>
      <c r="H44" s="61">
        <f t="shared" si="6"/>
        <v>3521.25</v>
      </c>
      <c r="I44" s="61">
        <v>7042.44</v>
      </c>
      <c r="J44" s="61">
        <f>I44*5.5</f>
        <v>38733.42</v>
      </c>
      <c r="K44" s="61">
        <v>7042.5</v>
      </c>
      <c r="L44" s="61">
        <v>0</v>
      </c>
      <c r="M44" s="61">
        <v>0</v>
      </c>
      <c r="N44" s="61">
        <f>I44*1.04-I44</f>
        <v>281.69760000000042</v>
      </c>
      <c r="O44" s="61">
        <f>+K44+L44</f>
        <v>7042.5</v>
      </c>
      <c r="P44" s="62">
        <f>+J44+K44+N44</f>
        <v>46057.617599999998</v>
      </c>
    </row>
    <row r="45" spans="1:18" x14ac:dyDescent="0.25">
      <c r="A45" s="112"/>
      <c r="B45" s="51" t="s">
        <v>79</v>
      </c>
      <c r="C45" s="17" t="s">
        <v>80</v>
      </c>
      <c r="D45" s="18">
        <v>41309</v>
      </c>
      <c r="E45" s="19">
        <v>1</v>
      </c>
      <c r="F45" s="18" t="s">
        <v>11</v>
      </c>
      <c r="G45" s="20">
        <v>180.43</v>
      </c>
      <c r="H45" s="20">
        <f t="shared" si="6"/>
        <v>2706.4500000000003</v>
      </c>
      <c r="I45" s="21">
        <v>6225.82</v>
      </c>
      <c r="J45" s="21">
        <f t="shared" si="8"/>
        <v>74709.84</v>
      </c>
      <c r="K45" s="21">
        <f t="shared" ref="K45:K51" si="9">G45*60</f>
        <v>10825.800000000001</v>
      </c>
      <c r="L45" s="21">
        <v>0</v>
      </c>
      <c r="M45" s="21">
        <v>0</v>
      </c>
      <c r="N45" s="20">
        <f>I45*1.04-I45</f>
        <v>249.03279999999995</v>
      </c>
      <c r="O45" s="20">
        <f>+K45+L45</f>
        <v>10825.800000000001</v>
      </c>
      <c r="P45" s="22">
        <f>+J45+K45+N45</f>
        <v>85784.6728</v>
      </c>
      <c r="Q45" s="16"/>
      <c r="R45" s="16"/>
    </row>
    <row r="46" spans="1:18" x14ac:dyDescent="0.25">
      <c r="A46" s="112"/>
      <c r="B46" s="51" t="s">
        <v>81</v>
      </c>
      <c r="C46" s="17" t="s">
        <v>82</v>
      </c>
      <c r="D46" s="18">
        <v>41422</v>
      </c>
      <c r="E46" s="19">
        <v>2</v>
      </c>
      <c r="F46" s="18" t="s">
        <v>11</v>
      </c>
      <c r="G46" s="20">
        <v>187.64</v>
      </c>
      <c r="H46" s="20">
        <f t="shared" si="6"/>
        <v>2814.6</v>
      </c>
      <c r="I46" s="21">
        <v>5412.82</v>
      </c>
      <c r="J46" s="21">
        <f t="shared" si="8"/>
        <v>64953.84</v>
      </c>
      <c r="K46" s="21">
        <f t="shared" si="9"/>
        <v>11258.4</v>
      </c>
      <c r="L46" s="21">
        <v>0</v>
      </c>
      <c r="M46" s="21">
        <v>0</v>
      </c>
      <c r="N46" s="20">
        <f>I46*1.04-I46</f>
        <v>216.51280000000042</v>
      </c>
      <c r="O46" s="20">
        <f>+K46+L46</f>
        <v>11258.4</v>
      </c>
      <c r="P46" s="22">
        <f>+J46+K46+N46</f>
        <v>76428.752799999987</v>
      </c>
      <c r="Q46" s="16"/>
      <c r="R46" s="16"/>
    </row>
    <row r="47" spans="1:18" s="49" customFormat="1" x14ac:dyDescent="0.25">
      <c r="A47" s="112"/>
      <c r="B47" s="51" t="s">
        <v>83</v>
      </c>
      <c r="C47" s="52" t="s">
        <v>49</v>
      </c>
      <c r="D47" s="53">
        <v>40917</v>
      </c>
      <c r="E47" s="54">
        <v>3</v>
      </c>
      <c r="F47" s="53" t="s">
        <v>11</v>
      </c>
      <c r="G47" s="55">
        <v>215.59</v>
      </c>
      <c r="H47" s="55">
        <f t="shared" si="6"/>
        <v>3233.85</v>
      </c>
      <c r="I47" s="55">
        <v>5605.34</v>
      </c>
      <c r="J47" s="55">
        <f t="shared" si="8"/>
        <v>67264.08</v>
      </c>
      <c r="K47" s="55">
        <f t="shared" si="9"/>
        <v>12935.4</v>
      </c>
      <c r="L47" s="55">
        <v>0</v>
      </c>
      <c r="M47" s="55">
        <v>0</v>
      </c>
      <c r="N47" s="55">
        <f>I47*1.04-I47</f>
        <v>224.21360000000004</v>
      </c>
      <c r="O47" s="20">
        <f>+K47+L47</f>
        <v>12935.4</v>
      </c>
      <c r="P47" s="56">
        <f>+J47+K47+N47</f>
        <v>80423.693599999999</v>
      </c>
    </row>
    <row r="48" spans="1:18" s="49" customFormat="1" x14ac:dyDescent="0.25">
      <c r="A48" s="112"/>
      <c r="B48" s="51" t="s">
        <v>84</v>
      </c>
      <c r="C48" s="52" t="s">
        <v>85</v>
      </c>
      <c r="D48" s="53">
        <v>42538</v>
      </c>
      <c r="E48" s="54">
        <v>1</v>
      </c>
      <c r="F48" s="53" t="s">
        <v>11</v>
      </c>
      <c r="G48" s="55">
        <v>217.72</v>
      </c>
      <c r="H48" s="55">
        <f t="shared" si="6"/>
        <v>3265.8</v>
      </c>
      <c r="I48" s="55">
        <v>6531.72</v>
      </c>
      <c r="J48" s="55">
        <f t="shared" si="8"/>
        <v>78380.639999999999</v>
      </c>
      <c r="K48" s="55">
        <f t="shared" si="9"/>
        <v>13063.2</v>
      </c>
      <c r="L48" s="55">
        <v>0</v>
      </c>
      <c r="M48" s="55">
        <v>0</v>
      </c>
      <c r="N48" s="55">
        <f>I48*1.04-I48</f>
        <v>261.26879999999983</v>
      </c>
      <c r="O48" s="20">
        <f>+K48+L48</f>
        <v>13063.2</v>
      </c>
      <c r="P48" s="56">
        <f>+J48+K48+N48</f>
        <v>91705.108800000002</v>
      </c>
    </row>
    <row r="49" spans="1:18" s="49" customFormat="1" x14ac:dyDescent="0.25">
      <c r="A49" s="112"/>
      <c r="B49" s="51" t="s">
        <v>86</v>
      </c>
      <c r="C49" s="52" t="s">
        <v>87</v>
      </c>
      <c r="D49" s="53">
        <v>42495</v>
      </c>
      <c r="E49" s="54">
        <v>2</v>
      </c>
      <c r="F49" s="53" t="s">
        <v>11</v>
      </c>
      <c r="G49" s="55">
        <v>264.99</v>
      </c>
      <c r="H49" s="55">
        <f t="shared" si="6"/>
        <v>3974.8500000000004</v>
      </c>
      <c r="I49" s="55">
        <v>7974.88</v>
      </c>
      <c r="J49" s="55">
        <f t="shared" si="8"/>
        <v>95698.559999999998</v>
      </c>
      <c r="K49" s="55">
        <f t="shared" si="9"/>
        <v>15899.400000000001</v>
      </c>
      <c r="L49" s="55">
        <v>0</v>
      </c>
      <c r="M49" s="55">
        <v>0</v>
      </c>
      <c r="N49" s="55">
        <f>I49*1.04-I49</f>
        <v>318.9952000000003</v>
      </c>
      <c r="O49" s="20">
        <f>+K49+L49</f>
        <v>15899.400000000001</v>
      </c>
      <c r="P49" s="56">
        <f>+J49+K49+N49</f>
        <v>111916.9552</v>
      </c>
    </row>
    <row r="50" spans="1:18" s="49" customFormat="1" x14ac:dyDescent="0.25">
      <c r="A50" s="112"/>
      <c r="B50" s="51" t="s">
        <v>88</v>
      </c>
      <c r="C50" s="52" t="s">
        <v>89</v>
      </c>
      <c r="D50" s="53">
        <v>42508</v>
      </c>
      <c r="E50" s="54">
        <v>1</v>
      </c>
      <c r="F50" s="53" t="s">
        <v>11</v>
      </c>
      <c r="G50" s="55">
        <v>198.52</v>
      </c>
      <c r="H50" s="55">
        <f t="shared" si="6"/>
        <v>2977.8</v>
      </c>
      <c r="I50" s="55">
        <v>5955.46</v>
      </c>
      <c r="J50" s="55">
        <f t="shared" si="8"/>
        <v>71465.52</v>
      </c>
      <c r="K50" s="55">
        <f t="shared" si="9"/>
        <v>11911.2</v>
      </c>
      <c r="L50" s="55">
        <v>0</v>
      </c>
      <c r="M50" s="55">
        <v>0</v>
      </c>
      <c r="N50" s="55">
        <f>I50*1.04-I50</f>
        <v>238.21840000000066</v>
      </c>
      <c r="O50" s="20">
        <f>+K50+L50</f>
        <v>11911.2</v>
      </c>
      <c r="P50" s="56">
        <f>+J50+K50+N50</f>
        <v>83614.938399999999</v>
      </c>
    </row>
    <row r="51" spans="1:18" s="49" customFormat="1" x14ac:dyDescent="0.25">
      <c r="A51" s="112"/>
      <c r="B51" s="51" t="s">
        <v>90</v>
      </c>
      <c r="C51" s="52" t="s">
        <v>91</v>
      </c>
      <c r="D51" s="53">
        <v>42520</v>
      </c>
      <c r="E51" s="54">
        <v>2</v>
      </c>
      <c r="F51" s="53" t="s">
        <v>11</v>
      </c>
      <c r="G51" s="55">
        <v>188.95</v>
      </c>
      <c r="H51" s="55">
        <f t="shared" si="6"/>
        <v>2834.25</v>
      </c>
      <c r="I51" s="55">
        <v>5668.42</v>
      </c>
      <c r="J51" s="55">
        <f t="shared" si="8"/>
        <v>68021.040000000008</v>
      </c>
      <c r="K51" s="55">
        <f t="shared" si="9"/>
        <v>11337</v>
      </c>
      <c r="L51" s="55">
        <v>0</v>
      </c>
      <c r="M51" s="55">
        <v>0</v>
      </c>
      <c r="N51" s="55">
        <f>I51*1.04-I51</f>
        <v>226.73680000000058</v>
      </c>
      <c r="O51" s="20">
        <f>+K51+L51</f>
        <v>11337</v>
      </c>
      <c r="P51" s="56">
        <f>+J51+K51+N51</f>
        <v>79584.776800000007</v>
      </c>
    </row>
    <row r="52" spans="1:18" s="49" customFormat="1" x14ac:dyDescent="0.25">
      <c r="A52" s="112"/>
      <c r="B52" s="63" t="s">
        <v>92</v>
      </c>
      <c r="C52" s="64" t="s">
        <v>93</v>
      </c>
      <c r="D52" s="65">
        <v>42856</v>
      </c>
      <c r="E52" s="66">
        <v>3</v>
      </c>
      <c r="F52" s="65" t="s">
        <v>11</v>
      </c>
      <c r="G52" s="67">
        <v>181.9</v>
      </c>
      <c r="H52" s="67">
        <f t="shared" si="6"/>
        <v>2728.5</v>
      </c>
      <c r="I52" s="67">
        <v>5457</v>
      </c>
      <c r="J52" s="67">
        <f>I52*5.5</f>
        <v>30013.5</v>
      </c>
      <c r="K52" s="67">
        <v>5457</v>
      </c>
      <c r="L52" s="67">
        <v>0</v>
      </c>
      <c r="M52" s="67">
        <v>0</v>
      </c>
      <c r="N52" s="67">
        <f>I52*1.04-I52</f>
        <v>218.27999999999975</v>
      </c>
      <c r="O52" s="67">
        <f>+K52+L52</f>
        <v>5457</v>
      </c>
      <c r="P52" s="68">
        <f>+J52+K52+N52</f>
        <v>35688.78</v>
      </c>
    </row>
    <row r="53" spans="1:18" s="49" customFormat="1" x14ac:dyDescent="0.25">
      <c r="A53" s="112"/>
      <c r="B53" s="63" t="s">
        <v>94</v>
      </c>
      <c r="C53" s="64" t="s">
        <v>82</v>
      </c>
      <c r="D53" s="65">
        <v>42963</v>
      </c>
      <c r="E53" s="66">
        <v>2</v>
      </c>
      <c r="F53" s="65" t="s">
        <v>11</v>
      </c>
      <c r="G53" s="67">
        <v>181.9</v>
      </c>
      <c r="H53" s="67">
        <f t="shared" si="6"/>
        <v>2728.5</v>
      </c>
      <c r="I53" s="67">
        <v>5457</v>
      </c>
      <c r="J53" s="67">
        <f>I53*4.5</f>
        <v>24556.5</v>
      </c>
      <c r="K53" s="67">
        <v>4092.75</v>
      </c>
      <c r="L53" s="67">
        <v>0</v>
      </c>
      <c r="M53" s="67">
        <v>0</v>
      </c>
      <c r="N53" s="67">
        <f>I53*1.04-I53</f>
        <v>218.27999999999975</v>
      </c>
      <c r="O53" s="67">
        <f>+K53+L53</f>
        <v>4092.75</v>
      </c>
      <c r="P53" s="68">
        <f>+J53+K53+N53</f>
        <v>28867.53</v>
      </c>
    </row>
    <row r="54" spans="1:18" s="49" customFormat="1" x14ac:dyDescent="0.25">
      <c r="A54" s="112"/>
      <c r="B54" s="51" t="s">
        <v>95</v>
      </c>
      <c r="C54" s="52" t="s">
        <v>77</v>
      </c>
      <c r="D54" s="53">
        <v>37271</v>
      </c>
      <c r="E54" s="54">
        <v>3</v>
      </c>
      <c r="F54" s="53" t="s">
        <v>11</v>
      </c>
      <c r="G54" s="55">
        <v>328.2</v>
      </c>
      <c r="H54" s="55">
        <f t="shared" si="6"/>
        <v>4923</v>
      </c>
      <c r="I54" s="55">
        <v>9846.1200000000008</v>
      </c>
      <c r="J54" s="55">
        <f t="shared" si="8"/>
        <v>118153.44</v>
      </c>
      <c r="K54" s="55">
        <f>G54*60</f>
        <v>19692</v>
      </c>
      <c r="L54" s="55">
        <v>0</v>
      </c>
      <c r="M54" s="55">
        <v>0</v>
      </c>
      <c r="N54" s="55">
        <f>I54*1.04-I54</f>
        <v>393.84480000000076</v>
      </c>
      <c r="O54" s="55">
        <f>+K54+L54</f>
        <v>19692</v>
      </c>
      <c r="P54" s="56">
        <f>+J54+K54+N54</f>
        <v>138239.28479999999</v>
      </c>
    </row>
    <row r="55" spans="1:18" x14ac:dyDescent="0.25">
      <c r="A55" s="112"/>
      <c r="B55" s="69" t="s">
        <v>96</v>
      </c>
      <c r="C55" s="70" t="s">
        <v>46</v>
      </c>
      <c r="D55" s="71">
        <v>41309</v>
      </c>
      <c r="E55" s="72">
        <v>5</v>
      </c>
      <c r="F55" s="71" t="s">
        <v>11</v>
      </c>
      <c r="G55" s="73">
        <v>208.01</v>
      </c>
      <c r="H55" s="74">
        <f t="shared" si="6"/>
        <v>3120.1499999999996</v>
      </c>
      <c r="I55" s="75">
        <v>6240.24</v>
      </c>
      <c r="J55" s="74">
        <f>I55*5.5</f>
        <v>34321.32</v>
      </c>
      <c r="K55" s="74">
        <v>0</v>
      </c>
      <c r="L55" s="74">
        <v>0</v>
      </c>
      <c r="M55" s="74">
        <v>0</v>
      </c>
      <c r="N55" s="74">
        <f>I55*1.04-I55</f>
        <v>249.60959999999977</v>
      </c>
      <c r="O55" s="74">
        <f>+K55+L55</f>
        <v>0</v>
      </c>
      <c r="P55" s="76">
        <f>+J55+K55+N55</f>
        <v>34570.929600000003</v>
      </c>
      <c r="Q55" s="16"/>
      <c r="R55" s="16"/>
    </row>
    <row r="56" spans="1:18" x14ac:dyDescent="0.25">
      <c r="A56" s="112"/>
      <c r="B56" s="69" t="s">
        <v>97</v>
      </c>
      <c r="C56" s="70" t="s">
        <v>77</v>
      </c>
      <c r="D56" s="71">
        <v>41900</v>
      </c>
      <c r="E56" s="72">
        <v>3</v>
      </c>
      <c r="F56" s="71" t="s">
        <v>11</v>
      </c>
      <c r="G56" s="73">
        <v>328.63</v>
      </c>
      <c r="H56" s="77">
        <f t="shared" si="6"/>
        <v>4929.45</v>
      </c>
      <c r="I56" s="75">
        <v>9858.7999999999993</v>
      </c>
      <c r="J56" s="74">
        <f>I56*6.5</f>
        <v>64082.2</v>
      </c>
      <c r="K56" s="74">
        <v>0</v>
      </c>
      <c r="L56" s="74">
        <v>0</v>
      </c>
      <c r="M56" s="74">
        <v>0</v>
      </c>
      <c r="N56" s="74">
        <f>I56*1.04-I56</f>
        <v>394.35200000000077</v>
      </c>
      <c r="O56" s="74">
        <f>+K56+L56</f>
        <v>0</v>
      </c>
      <c r="P56" s="76">
        <f>+J56+K56+N56</f>
        <v>64476.551999999996</v>
      </c>
      <c r="Q56" s="16"/>
      <c r="R56" s="16"/>
    </row>
    <row r="57" spans="1:18" x14ac:dyDescent="0.25">
      <c r="A57" s="112"/>
      <c r="B57" s="69" t="s">
        <v>98</v>
      </c>
      <c r="C57" s="70" t="s">
        <v>51</v>
      </c>
      <c r="D57" s="71">
        <v>39797</v>
      </c>
      <c r="E57" s="72">
        <v>3</v>
      </c>
      <c r="F57" s="71" t="s">
        <v>11</v>
      </c>
      <c r="G57" s="73">
        <v>239.79</v>
      </c>
      <c r="H57" s="77">
        <f t="shared" si="6"/>
        <v>3596.85</v>
      </c>
      <c r="I57" s="75">
        <v>7193.6</v>
      </c>
      <c r="J57" s="74">
        <f>I57*9.5</f>
        <v>68339.199999999997</v>
      </c>
      <c r="K57" s="74">
        <v>0</v>
      </c>
      <c r="L57" s="74">
        <v>0</v>
      </c>
      <c r="M57" s="74">
        <v>0</v>
      </c>
      <c r="N57" s="74">
        <f>I57*1.04-I57</f>
        <v>287.7440000000006</v>
      </c>
      <c r="O57" s="74">
        <f>+K57+L57</f>
        <v>0</v>
      </c>
      <c r="P57" s="76">
        <f>+J57+K57+N57</f>
        <v>68626.944000000003</v>
      </c>
      <c r="Q57" s="16"/>
      <c r="R57" s="16"/>
    </row>
    <row r="58" spans="1:18" x14ac:dyDescent="0.25">
      <c r="A58" s="112"/>
      <c r="B58" s="69" t="s">
        <v>99</v>
      </c>
      <c r="C58" s="70" t="s">
        <v>46</v>
      </c>
      <c r="D58" s="71">
        <v>39787</v>
      </c>
      <c r="E58" s="72">
        <v>5</v>
      </c>
      <c r="F58" s="71" t="s">
        <v>11</v>
      </c>
      <c r="G58" s="73">
        <v>274.3</v>
      </c>
      <c r="H58" s="77">
        <f t="shared" si="6"/>
        <v>4114.5</v>
      </c>
      <c r="I58" s="75">
        <v>7131.74</v>
      </c>
      <c r="J58" s="74">
        <f>I58*3.5</f>
        <v>24961.09</v>
      </c>
      <c r="K58" s="74">
        <v>0</v>
      </c>
      <c r="L58" s="74">
        <v>0</v>
      </c>
      <c r="M58" s="74">
        <v>0</v>
      </c>
      <c r="N58" s="74">
        <f>I58*1.04-I58</f>
        <v>285.26960000000054</v>
      </c>
      <c r="O58" s="74">
        <f>+K58+L58</f>
        <v>0</v>
      </c>
      <c r="P58" s="76">
        <f>+J58+K58+N58</f>
        <v>25246.3596</v>
      </c>
      <c r="Q58" s="16"/>
      <c r="R58" s="16"/>
    </row>
    <row r="59" spans="1:18" x14ac:dyDescent="0.25">
      <c r="A59" s="112"/>
      <c r="B59" s="104" t="s">
        <v>100</v>
      </c>
      <c r="C59" s="17" t="s">
        <v>101</v>
      </c>
      <c r="D59" s="18">
        <v>41456</v>
      </c>
      <c r="E59" s="19">
        <v>1</v>
      </c>
      <c r="F59" s="18" t="s">
        <v>11</v>
      </c>
      <c r="G59" s="78">
        <v>181.93</v>
      </c>
      <c r="H59" s="78">
        <f t="shared" si="6"/>
        <v>2728.9500000000003</v>
      </c>
      <c r="I59" s="79">
        <v>5457.92</v>
      </c>
      <c r="J59" s="21">
        <f t="shared" ref="J59:J61" si="10">I59*12</f>
        <v>65495.040000000001</v>
      </c>
      <c r="K59" s="21">
        <f>G59*60</f>
        <v>10915.800000000001</v>
      </c>
      <c r="L59" s="20">
        <v>0</v>
      </c>
      <c r="M59" s="21">
        <v>0</v>
      </c>
      <c r="N59" s="20">
        <f>I59*1.04-I59</f>
        <v>218.31680000000051</v>
      </c>
      <c r="O59" s="20">
        <f>+K59+L59</f>
        <v>10915.800000000001</v>
      </c>
      <c r="P59" s="22">
        <f>+J59+K59+N59</f>
        <v>76629.156799999997</v>
      </c>
      <c r="Q59" s="16"/>
      <c r="R59" s="16"/>
    </row>
    <row r="60" spans="1:18" x14ac:dyDescent="0.25">
      <c r="A60" s="112"/>
      <c r="B60" s="104" t="s">
        <v>102</v>
      </c>
      <c r="C60" s="17" t="s">
        <v>93</v>
      </c>
      <c r="D60" s="18">
        <v>42508</v>
      </c>
      <c r="E60" s="19">
        <v>3</v>
      </c>
      <c r="F60" s="18" t="s">
        <v>11</v>
      </c>
      <c r="G60" s="78">
        <v>188.95</v>
      </c>
      <c r="H60" s="78">
        <f t="shared" si="6"/>
        <v>2834.25</v>
      </c>
      <c r="I60" s="79">
        <v>4912.62</v>
      </c>
      <c r="J60" s="21">
        <f t="shared" si="10"/>
        <v>58951.44</v>
      </c>
      <c r="K60" s="21">
        <f>G60*60</f>
        <v>11337</v>
      </c>
      <c r="L60" s="20">
        <v>0</v>
      </c>
      <c r="M60" s="21">
        <v>0</v>
      </c>
      <c r="N60" s="20">
        <f>I60*1.04-I60</f>
        <v>196.50480000000061</v>
      </c>
      <c r="O60" s="20">
        <f>+K60+L60</f>
        <v>11337</v>
      </c>
      <c r="P60" s="22">
        <f>+J60+K60+N60</f>
        <v>70484.944799999997</v>
      </c>
      <c r="Q60" s="16"/>
      <c r="R60" s="16"/>
    </row>
    <row r="61" spans="1:18" x14ac:dyDescent="0.25">
      <c r="A61" s="112"/>
      <c r="B61" s="104" t="s">
        <v>103</v>
      </c>
      <c r="C61" s="17" t="s">
        <v>93</v>
      </c>
      <c r="D61" s="18">
        <v>42508</v>
      </c>
      <c r="E61" s="19">
        <v>3</v>
      </c>
      <c r="F61" s="18" t="s">
        <v>11</v>
      </c>
      <c r="G61" s="78">
        <v>188.95</v>
      </c>
      <c r="H61" s="78">
        <f t="shared" si="6"/>
        <v>2834.25</v>
      </c>
      <c r="I61" s="79">
        <v>3778.94</v>
      </c>
      <c r="J61" s="21">
        <f t="shared" si="10"/>
        <v>45347.28</v>
      </c>
      <c r="K61" s="21">
        <f>G61*60</f>
        <v>11337</v>
      </c>
      <c r="L61" s="20">
        <v>0</v>
      </c>
      <c r="M61" s="21">
        <v>0</v>
      </c>
      <c r="N61" s="20">
        <f>I61*1.04-I61</f>
        <v>151.1576</v>
      </c>
      <c r="O61" s="20">
        <f>+K61+L61</f>
        <v>11337</v>
      </c>
      <c r="P61" s="22">
        <f>+J61+K61+N61</f>
        <v>56835.437599999997</v>
      </c>
      <c r="Q61" s="16"/>
      <c r="R61" s="16"/>
    </row>
    <row r="62" spans="1:18" ht="12" thickBot="1" x14ac:dyDescent="0.3">
      <c r="A62" s="113"/>
      <c r="B62" s="80" t="s">
        <v>104</v>
      </c>
      <c r="C62" s="24" t="s">
        <v>77</v>
      </c>
      <c r="D62" s="25">
        <v>42850</v>
      </c>
      <c r="E62" s="26">
        <v>3</v>
      </c>
      <c r="F62" s="81" t="s">
        <v>11</v>
      </c>
      <c r="G62" s="81">
        <v>234.75</v>
      </c>
      <c r="H62" s="81">
        <f t="shared" si="6"/>
        <v>3521.25</v>
      </c>
      <c r="I62" s="82">
        <v>7043.5</v>
      </c>
      <c r="J62" s="27">
        <f>I62*3.5</f>
        <v>24652.25</v>
      </c>
      <c r="K62" s="27">
        <v>0</v>
      </c>
      <c r="L62" s="27">
        <v>0</v>
      </c>
      <c r="M62" s="27">
        <v>0</v>
      </c>
      <c r="N62" s="27">
        <f>I62*1.04-I62</f>
        <v>281.74000000000069</v>
      </c>
      <c r="O62" s="27">
        <f>+K62+L62</f>
        <v>0</v>
      </c>
      <c r="P62" s="28">
        <f>+J62+K62+N62</f>
        <v>24933.99</v>
      </c>
      <c r="Q62" s="16"/>
      <c r="R62" s="16"/>
    </row>
    <row r="63" spans="1:18" s="29" customFormat="1" ht="12" thickBot="1" x14ac:dyDescent="0.3">
      <c r="C63" s="30"/>
      <c r="D63" s="31"/>
      <c r="E63" s="32"/>
      <c r="F63" s="31"/>
      <c r="G63" s="33"/>
      <c r="H63" s="33"/>
      <c r="I63" s="33"/>
      <c r="J63" s="33"/>
      <c r="K63" s="33"/>
      <c r="L63" s="33"/>
      <c r="M63" s="33"/>
      <c r="N63" s="33"/>
      <c r="O63" s="33"/>
      <c r="P63" s="33"/>
    </row>
    <row r="64" spans="1:18" x14ac:dyDescent="0.25">
      <c r="A64" s="106" t="s">
        <v>105</v>
      </c>
      <c r="B64" s="83" t="s">
        <v>106</v>
      </c>
      <c r="C64" s="10" t="s">
        <v>107</v>
      </c>
      <c r="D64" s="11">
        <v>41198</v>
      </c>
      <c r="E64" s="12">
        <v>1</v>
      </c>
      <c r="F64" s="11" t="s">
        <v>11</v>
      </c>
      <c r="G64" s="13">
        <v>180.43</v>
      </c>
      <c r="H64" s="13">
        <f>G64*15</f>
        <v>2706.4500000000003</v>
      </c>
      <c r="I64" s="13">
        <v>5412.82</v>
      </c>
      <c r="J64" s="13">
        <f>I64*12</f>
        <v>64953.84</v>
      </c>
      <c r="K64" s="14">
        <f t="shared" ref="K64:K71" si="11">G64*60</f>
        <v>10825.800000000001</v>
      </c>
      <c r="L64" s="13">
        <v>0</v>
      </c>
      <c r="M64" s="13">
        <v>0</v>
      </c>
      <c r="N64" s="13">
        <f>I64*1.04-I64</f>
        <v>216.51280000000042</v>
      </c>
      <c r="O64" s="13">
        <f>+K64+L64</f>
        <v>10825.800000000001</v>
      </c>
      <c r="P64" s="15">
        <f>+J64+K64+N64</f>
        <v>75996.152799999996</v>
      </c>
      <c r="Q64" s="16"/>
      <c r="R64" s="16"/>
    </row>
    <row r="65" spans="1:18" x14ac:dyDescent="0.25">
      <c r="A65" s="107"/>
      <c r="B65" s="51" t="s">
        <v>108</v>
      </c>
      <c r="C65" s="17" t="s">
        <v>109</v>
      </c>
      <c r="D65" s="18">
        <v>40179</v>
      </c>
      <c r="E65" s="19">
        <v>1</v>
      </c>
      <c r="F65" s="18" t="s">
        <v>11</v>
      </c>
      <c r="G65" s="20">
        <v>304.16000000000003</v>
      </c>
      <c r="H65" s="20">
        <f t="shared" ref="H65:H71" si="12">G65*15</f>
        <v>4562.4000000000005</v>
      </c>
      <c r="I65" s="20">
        <v>9124.9</v>
      </c>
      <c r="J65" s="20">
        <f t="shared" ref="J65:J71" si="13">I65*12</f>
        <v>109498.79999999999</v>
      </c>
      <c r="K65" s="21">
        <f t="shared" si="11"/>
        <v>18249.600000000002</v>
      </c>
      <c r="L65" s="20">
        <v>0</v>
      </c>
      <c r="M65" s="20">
        <v>0</v>
      </c>
      <c r="N65" s="20">
        <f>I65*1.04-I65</f>
        <v>364.996000000001</v>
      </c>
      <c r="O65" s="20">
        <f>+K65+L65</f>
        <v>18249.600000000002</v>
      </c>
      <c r="P65" s="22">
        <f>+J65+K65+N65</f>
        <v>128113.39599999999</v>
      </c>
      <c r="Q65" s="16"/>
      <c r="R65" s="16"/>
    </row>
    <row r="66" spans="1:18" x14ac:dyDescent="0.25">
      <c r="A66" s="107"/>
      <c r="B66" s="51" t="s">
        <v>110</v>
      </c>
      <c r="C66" s="17" t="s">
        <v>111</v>
      </c>
      <c r="D66" s="18">
        <v>42293</v>
      </c>
      <c r="E66" s="19">
        <v>1</v>
      </c>
      <c r="F66" s="18" t="s">
        <v>11</v>
      </c>
      <c r="G66" s="20">
        <v>355.02</v>
      </c>
      <c r="H66" s="20">
        <f t="shared" si="12"/>
        <v>5325.2999999999993</v>
      </c>
      <c r="I66" s="20">
        <v>10650.74</v>
      </c>
      <c r="J66" s="20">
        <f t="shared" si="13"/>
        <v>127808.88</v>
      </c>
      <c r="K66" s="21">
        <f t="shared" si="11"/>
        <v>21301.199999999997</v>
      </c>
      <c r="L66" s="20">
        <v>0</v>
      </c>
      <c r="M66" s="20">
        <v>0</v>
      </c>
      <c r="N66" s="20">
        <f>I66*1.04-I66</f>
        <v>426.02959999999985</v>
      </c>
      <c r="O66" s="20">
        <f>+K66+L66</f>
        <v>21301.199999999997</v>
      </c>
      <c r="P66" s="22">
        <f>+J66+K66+N66</f>
        <v>149536.10960000003</v>
      </c>
      <c r="Q66" s="16"/>
      <c r="R66" s="16"/>
    </row>
    <row r="67" spans="1:18" x14ac:dyDescent="0.25">
      <c r="A67" s="107"/>
      <c r="B67" s="51" t="s">
        <v>112</v>
      </c>
      <c r="C67" s="17" t="s">
        <v>113</v>
      </c>
      <c r="D67" s="18">
        <v>41898</v>
      </c>
      <c r="E67" s="19">
        <v>3</v>
      </c>
      <c r="F67" s="18" t="s">
        <v>11</v>
      </c>
      <c r="G67" s="20">
        <v>173.49</v>
      </c>
      <c r="H67" s="20">
        <f t="shared" si="12"/>
        <v>2602.3500000000004</v>
      </c>
      <c r="I67" s="20">
        <v>5204.6400000000003</v>
      </c>
      <c r="J67" s="20">
        <f t="shared" si="13"/>
        <v>62455.680000000008</v>
      </c>
      <c r="K67" s="21">
        <f t="shared" si="11"/>
        <v>10409.400000000001</v>
      </c>
      <c r="L67" s="20">
        <v>0</v>
      </c>
      <c r="M67" s="20">
        <v>0</v>
      </c>
      <c r="N67" s="20">
        <f>I67*1.04-I67</f>
        <v>208.18559999999979</v>
      </c>
      <c r="O67" s="20">
        <f>+K67+L67</f>
        <v>10409.400000000001</v>
      </c>
      <c r="P67" s="22">
        <f>+J67+K67+N67</f>
        <v>73073.265600000013</v>
      </c>
      <c r="Q67" s="16"/>
      <c r="R67" s="16"/>
    </row>
    <row r="68" spans="1:18" x14ac:dyDescent="0.25">
      <c r="A68" s="107"/>
      <c r="B68" s="51" t="s">
        <v>114</v>
      </c>
      <c r="C68" s="17" t="s">
        <v>113</v>
      </c>
      <c r="D68" s="18">
        <v>41594</v>
      </c>
      <c r="E68" s="19">
        <v>3</v>
      </c>
      <c r="F68" s="18" t="s">
        <v>11</v>
      </c>
      <c r="G68" s="20">
        <v>180.39</v>
      </c>
      <c r="H68" s="20">
        <f t="shared" si="12"/>
        <v>2705.85</v>
      </c>
      <c r="I68" s="20">
        <v>5411.76</v>
      </c>
      <c r="J68" s="20">
        <f t="shared" si="13"/>
        <v>64941.120000000003</v>
      </c>
      <c r="K68" s="21">
        <f t="shared" si="11"/>
        <v>10823.4</v>
      </c>
      <c r="L68" s="20">
        <v>0</v>
      </c>
      <c r="M68" s="20">
        <v>0</v>
      </c>
      <c r="N68" s="20">
        <f>I68*1.04-I68</f>
        <v>216.47040000000015</v>
      </c>
      <c r="O68" s="20">
        <f>+K68+L68</f>
        <v>10823.4</v>
      </c>
      <c r="P68" s="22">
        <f>+J68+K68+N68</f>
        <v>75980.99040000001</v>
      </c>
      <c r="Q68" s="16"/>
      <c r="R68" s="16"/>
    </row>
    <row r="69" spans="1:18" x14ac:dyDescent="0.25">
      <c r="A69" s="107"/>
      <c r="B69" s="51" t="s">
        <v>115</v>
      </c>
      <c r="C69" s="17" t="s">
        <v>113</v>
      </c>
      <c r="D69" s="18">
        <v>40917</v>
      </c>
      <c r="E69" s="19">
        <v>3</v>
      </c>
      <c r="F69" s="18" t="s">
        <v>11</v>
      </c>
      <c r="G69" s="20">
        <v>180.42</v>
      </c>
      <c r="H69" s="20">
        <f t="shared" si="12"/>
        <v>2706.2999999999997</v>
      </c>
      <c r="I69" s="20">
        <v>5412.46</v>
      </c>
      <c r="J69" s="20">
        <f t="shared" si="13"/>
        <v>64949.520000000004</v>
      </c>
      <c r="K69" s="21">
        <f t="shared" si="11"/>
        <v>10825.199999999999</v>
      </c>
      <c r="L69" s="20">
        <v>0</v>
      </c>
      <c r="M69" s="20">
        <v>0</v>
      </c>
      <c r="N69" s="20">
        <f>I69*1.04-I69</f>
        <v>216.4984000000004</v>
      </c>
      <c r="O69" s="20">
        <f>+K69+L69</f>
        <v>10825.199999999999</v>
      </c>
      <c r="P69" s="22">
        <f>+J69+K69+N69</f>
        <v>75991.218399999998</v>
      </c>
      <c r="Q69" s="16"/>
      <c r="R69" s="16"/>
    </row>
    <row r="70" spans="1:18" x14ac:dyDescent="0.25">
      <c r="A70" s="107"/>
      <c r="B70" s="51" t="s">
        <v>18</v>
      </c>
      <c r="C70" s="17" t="s">
        <v>116</v>
      </c>
      <c r="D70" s="18">
        <v>43439</v>
      </c>
      <c r="E70" s="19">
        <v>1</v>
      </c>
      <c r="F70" s="18" t="s">
        <v>11</v>
      </c>
      <c r="G70" s="20">
        <v>207.53</v>
      </c>
      <c r="H70" s="20">
        <f t="shared" si="12"/>
        <v>3112.95</v>
      </c>
      <c r="I70" s="20">
        <v>4150.6000000000004</v>
      </c>
      <c r="J70" s="20">
        <f t="shared" si="13"/>
        <v>49807.200000000004</v>
      </c>
      <c r="K70" s="21">
        <f t="shared" si="11"/>
        <v>12451.8</v>
      </c>
      <c r="L70" s="20">
        <v>0</v>
      </c>
      <c r="M70" s="20">
        <v>0</v>
      </c>
      <c r="N70" s="20">
        <f>I70*1.04-I70</f>
        <v>166.02400000000034</v>
      </c>
      <c r="O70" s="20">
        <f>+K70+L70</f>
        <v>12451.8</v>
      </c>
      <c r="P70" s="22">
        <f>+J70+K70+N70</f>
        <v>62425.023999999998</v>
      </c>
      <c r="Q70" s="16"/>
      <c r="R70" s="16"/>
    </row>
    <row r="71" spans="1:18" ht="12" thickBot="1" x14ac:dyDescent="0.3">
      <c r="A71" s="108"/>
      <c r="B71" s="84" t="s">
        <v>117</v>
      </c>
      <c r="C71" s="34" t="s">
        <v>113</v>
      </c>
      <c r="D71" s="35">
        <v>38059</v>
      </c>
      <c r="E71" s="36">
        <v>1</v>
      </c>
      <c r="F71" s="35" t="s">
        <v>11</v>
      </c>
      <c r="G71" s="38">
        <v>233.74</v>
      </c>
      <c r="H71" s="38">
        <f t="shared" si="12"/>
        <v>3506.1000000000004</v>
      </c>
      <c r="I71" s="38">
        <v>6544.66</v>
      </c>
      <c r="J71" s="38">
        <f t="shared" si="13"/>
        <v>78535.92</v>
      </c>
      <c r="K71" s="41">
        <f t="shared" si="11"/>
        <v>14024.400000000001</v>
      </c>
      <c r="L71" s="38">
        <v>0</v>
      </c>
      <c r="M71" s="38">
        <v>0</v>
      </c>
      <c r="N71" s="38">
        <f>I71*1.04-I71</f>
        <v>261.78639999999996</v>
      </c>
      <c r="O71" s="38">
        <f>+K71+L71</f>
        <v>14024.400000000001</v>
      </c>
      <c r="P71" s="39">
        <f>+J71+K71+N71</f>
        <v>92822.106400000004</v>
      </c>
      <c r="Q71" s="16"/>
      <c r="R71" s="16"/>
    </row>
    <row r="72" spans="1:18" x14ac:dyDescent="0.25">
      <c r="I72" s="86"/>
    </row>
    <row r="74" spans="1:18" s="29" customFormat="1" ht="18.75" x14ac:dyDescent="0.25">
      <c r="B74" s="96" t="s">
        <v>118</v>
      </c>
      <c r="C74" s="96"/>
      <c r="D74" s="96"/>
      <c r="E74" s="96"/>
      <c r="F74" s="96"/>
      <c r="G74" s="96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</row>
    <row r="75" spans="1:18" s="29" customFormat="1" ht="18.75" x14ac:dyDescent="0.25"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</row>
    <row r="76" spans="1:18" s="29" customFormat="1" ht="18.75" x14ac:dyDescent="0.25"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</row>
    <row r="77" spans="1:18" s="29" customFormat="1" ht="18.75" x14ac:dyDescent="0.25"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</row>
    <row r="78" spans="1:18" ht="12" thickBot="1" x14ac:dyDescent="0.3"/>
    <row r="79" spans="1:18" x14ac:dyDescent="0.25">
      <c r="D79" s="16"/>
      <c r="E79" s="90"/>
      <c r="F79" s="91" t="s">
        <v>119</v>
      </c>
      <c r="K79" s="16"/>
    </row>
    <row r="80" spans="1:18" x14ac:dyDescent="0.25">
      <c r="D80" s="16"/>
      <c r="E80" s="105"/>
      <c r="F80" s="92" t="s">
        <v>120</v>
      </c>
      <c r="K80" s="16"/>
    </row>
    <row r="81" spans="1:11" x14ac:dyDescent="0.25">
      <c r="D81" s="16"/>
      <c r="E81" s="93"/>
      <c r="F81" s="92" t="s">
        <v>121</v>
      </c>
      <c r="K81" s="16"/>
    </row>
    <row r="82" spans="1:11" s="85" customFormat="1" ht="12" thickBot="1" x14ac:dyDescent="0.3">
      <c r="A82" s="16"/>
      <c r="B82" s="16"/>
      <c r="C82" s="16"/>
      <c r="E82" s="94"/>
      <c r="F82" s="95" t="s">
        <v>122</v>
      </c>
      <c r="I82" s="87"/>
    </row>
    <row r="83" spans="1:11" s="85" customFormat="1" x14ac:dyDescent="0.25">
      <c r="A83" s="16"/>
      <c r="B83" s="16"/>
      <c r="C83" s="16"/>
      <c r="G83" s="89"/>
      <c r="I83" s="87"/>
    </row>
  </sheetData>
  <mergeCells count="7">
    <mergeCell ref="A64:A71"/>
    <mergeCell ref="A2:A3"/>
    <mergeCell ref="B2:P3"/>
    <mergeCell ref="A6:A11"/>
    <mergeCell ref="A17:A25"/>
    <mergeCell ref="A27:A62"/>
    <mergeCell ref="A13: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</dc:creator>
  <cp:lastModifiedBy>césar</cp:lastModifiedBy>
  <dcterms:created xsi:type="dcterms:W3CDTF">2019-10-28T17:55:24Z</dcterms:created>
  <dcterms:modified xsi:type="dcterms:W3CDTF">2022-02-21T18:03:55Z</dcterms:modified>
</cp:coreProperties>
</file>