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ésar\Downloads\"/>
    </mc:Choice>
  </mc:AlternateContent>
  <xr:revisionPtr revIDLastSave="0" documentId="8_{BA6A0901-47CA-42ED-B4E1-13E920B04E19}" xr6:coauthVersionLast="36" xr6:coauthVersionMax="36" xr10:uidLastSave="{00000000-0000-0000-0000-000000000000}"/>
  <bookViews>
    <workbookView xWindow="0" yWindow="600" windowWidth="20490" windowHeight="7530" xr2:uid="{E72D26E8-C834-4ECB-81D1-546C0D4BDC78}"/>
  </bookViews>
  <sheets>
    <sheet name="2016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73" i="1" l="1"/>
  <c r="H73" i="1"/>
  <c r="I73" i="1" s="1"/>
  <c r="O72" i="1"/>
  <c r="K72" i="1"/>
  <c r="I72" i="1"/>
  <c r="N72" i="1" s="1"/>
  <c r="H72" i="1"/>
  <c r="K71" i="1"/>
  <c r="O71" i="1" s="1"/>
  <c r="H71" i="1"/>
  <c r="I71" i="1" s="1"/>
  <c r="K70" i="1"/>
  <c r="O70" i="1" s="1"/>
  <c r="I70" i="1"/>
  <c r="J70" i="1" s="1"/>
  <c r="P70" i="1" s="1"/>
  <c r="H70" i="1"/>
  <c r="O69" i="1"/>
  <c r="K69" i="1"/>
  <c r="H69" i="1"/>
  <c r="I69" i="1" s="1"/>
  <c r="O68" i="1"/>
  <c r="K68" i="1"/>
  <c r="I68" i="1"/>
  <c r="N68" i="1" s="1"/>
  <c r="H68" i="1"/>
  <c r="K67" i="1"/>
  <c r="O67" i="1" s="1"/>
  <c r="H67" i="1"/>
  <c r="I67" i="1" s="1"/>
  <c r="K66" i="1"/>
  <c r="O66" i="1" s="1"/>
  <c r="I66" i="1"/>
  <c r="J66" i="1" s="1"/>
  <c r="P66" i="1" s="1"/>
  <c r="H66" i="1"/>
  <c r="O64" i="1"/>
  <c r="K64" i="1"/>
  <c r="H64" i="1"/>
  <c r="I64" i="1" s="1"/>
  <c r="O63" i="1"/>
  <c r="K63" i="1"/>
  <c r="I63" i="1"/>
  <c r="N63" i="1" s="1"/>
  <c r="H63" i="1"/>
  <c r="O62" i="1"/>
  <c r="N62" i="1"/>
  <c r="I62" i="1"/>
  <c r="J62" i="1" s="1"/>
  <c r="P62" i="1" s="1"/>
  <c r="H62" i="1"/>
  <c r="O61" i="1"/>
  <c r="I61" i="1"/>
  <c r="N61" i="1" s="1"/>
  <c r="H61" i="1"/>
  <c r="K60" i="1"/>
  <c r="O60" i="1" s="1"/>
  <c r="H60" i="1"/>
  <c r="I60" i="1" s="1"/>
  <c r="K59" i="1"/>
  <c r="O59" i="1" s="1"/>
  <c r="I59" i="1"/>
  <c r="J59" i="1" s="1"/>
  <c r="H59" i="1"/>
  <c r="K58" i="1"/>
  <c r="O58" i="1" s="1"/>
  <c r="H58" i="1"/>
  <c r="I58" i="1" s="1"/>
  <c r="O57" i="1"/>
  <c r="K57" i="1"/>
  <c r="I57" i="1"/>
  <c r="N57" i="1" s="1"/>
  <c r="H57" i="1"/>
  <c r="K56" i="1"/>
  <c r="O56" i="1" s="1"/>
  <c r="H56" i="1"/>
  <c r="I56" i="1" s="1"/>
  <c r="K55" i="1"/>
  <c r="O55" i="1" s="1"/>
  <c r="I55" i="1"/>
  <c r="J55" i="1" s="1"/>
  <c r="P55" i="1" s="1"/>
  <c r="H55" i="1"/>
  <c r="K54" i="1"/>
  <c r="O54" i="1" s="1"/>
  <c r="J54" i="1"/>
  <c r="P54" i="1" s="1"/>
  <c r="H54" i="1"/>
  <c r="I54" i="1" s="1"/>
  <c r="N54" i="1" s="1"/>
  <c r="O53" i="1"/>
  <c r="K53" i="1"/>
  <c r="I53" i="1"/>
  <c r="H53" i="1"/>
  <c r="K52" i="1"/>
  <c r="O52" i="1" s="1"/>
  <c r="H52" i="1"/>
  <c r="I52" i="1" s="1"/>
  <c r="J52" i="1" s="1"/>
  <c r="P52" i="1" s="1"/>
  <c r="K51" i="1"/>
  <c r="O51" i="1" s="1"/>
  <c r="I51" i="1"/>
  <c r="J51" i="1" s="1"/>
  <c r="H51" i="1"/>
  <c r="P50" i="1"/>
  <c r="K50" i="1"/>
  <c r="O50" i="1" s="1"/>
  <c r="J50" i="1"/>
  <c r="H50" i="1"/>
  <c r="I50" i="1" s="1"/>
  <c r="N50" i="1" s="1"/>
  <c r="O49" i="1"/>
  <c r="K49" i="1"/>
  <c r="I49" i="1"/>
  <c r="H49" i="1"/>
  <c r="N48" i="1"/>
  <c r="K48" i="1"/>
  <c r="O48" i="1" s="1"/>
  <c r="H48" i="1"/>
  <c r="I48" i="1" s="1"/>
  <c r="J48" i="1" s="1"/>
  <c r="K47" i="1"/>
  <c r="O47" i="1" s="1"/>
  <c r="I47" i="1"/>
  <c r="J47" i="1" s="1"/>
  <c r="P47" i="1" s="1"/>
  <c r="H47" i="1"/>
  <c r="K46" i="1"/>
  <c r="O46" i="1" s="1"/>
  <c r="J46" i="1"/>
  <c r="P46" i="1" s="1"/>
  <c r="H46" i="1"/>
  <c r="I46" i="1" s="1"/>
  <c r="N46" i="1" s="1"/>
  <c r="O45" i="1"/>
  <c r="K45" i="1"/>
  <c r="I45" i="1"/>
  <c r="H45" i="1"/>
  <c r="K44" i="1"/>
  <c r="O44" i="1" s="1"/>
  <c r="H44" i="1"/>
  <c r="I44" i="1" s="1"/>
  <c r="J44" i="1" s="1"/>
  <c r="P44" i="1" s="1"/>
  <c r="K43" i="1"/>
  <c r="O43" i="1" s="1"/>
  <c r="I43" i="1"/>
  <c r="J43" i="1" s="1"/>
  <c r="H43" i="1"/>
  <c r="O42" i="1"/>
  <c r="I42" i="1"/>
  <c r="H42" i="1"/>
  <c r="N41" i="1"/>
  <c r="K41" i="1"/>
  <c r="O41" i="1" s="1"/>
  <c r="H41" i="1"/>
  <c r="I41" i="1" s="1"/>
  <c r="J41" i="1" s="1"/>
  <c r="K40" i="1"/>
  <c r="O40" i="1" s="1"/>
  <c r="I40" i="1"/>
  <c r="J40" i="1" s="1"/>
  <c r="P40" i="1" s="1"/>
  <c r="H40" i="1"/>
  <c r="K39" i="1"/>
  <c r="O39" i="1" s="1"/>
  <c r="J39" i="1"/>
  <c r="P39" i="1" s="1"/>
  <c r="H39" i="1"/>
  <c r="I39" i="1" s="1"/>
  <c r="N39" i="1" s="1"/>
  <c r="O38" i="1"/>
  <c r="K38" i="1"/>
  <c r="I38" i="1"/>
  <c r="H38" i="1"/>
  <c r="K37" i="1"/>
  <c r="O37" i="1" s="1"/>
  <c r="H37" i="1"/>
  <c r="I37" i="1" s="1"/>
  <c r="J37" i="1" s="1"/>
  <c r="P37" i="1" s="1"/>
  <c r="K36" i="1"/>
  <c r="O36" i="1" s="1"/>
  <c r="I36" i="1"/>
  <c r="J36" i="1" s="1"/>
  <c r="H36" i="1"/>
  <c r="P35" i="1"/>
  <c r="K35" i="1"/>
  <c r="O35" i="1" s="1"/>
  <c r="J35" i="1"/>
  <c r="H35" i="1"/>
  <c r="I35" i="1" s="1"/>
  <c r="N35" i="1" s="1"/>
  <c r="O34" i="1"/>
  <c r="H34" i="1"/>
  <c r="I34" i="1" s="1"/>
  <c r="K33" i="1"/>
  <c r="O33" i="1" s="1"/>
  <c r="I33" i="1"/>
  <c r="J33" i="1" s="1"/>
  <c r="H33" i="1"/>
  <c r="K32" i="1"/>
  <c r="O32" i="1" s="1"/>
  <c r="H32" i="1"/>
  <c r="I32" i="1" s="1"/>
  <c r="N32" i="1" s="1"/>
  <c r="O31" i="1"/>
  <c r="K31" i="1"/>
  <c r="I31" i="1"/>
  <c r="H31" i="1"/>
  <c r="N30" i="1"/>
  <c r="K30" i="1"/>
  <c r="O30" i="1" s="1"/>
  <c r="H30" i="1"/>
  <c r="I30" i="1" s="1"/>
  <c r="J30" i="1" s="1"/>
  <c r="K28" i="1"/>
  <c r="O28" i="1" s="1"/>
  <c r="I28" i="1"/>
  <c r="J28" i="1" s="1"/>
  <c r="H28" i="1"/>
  <c r="K27" i="1"/>
  <c r="O27" i="1" s="1"/>
  <c r="J27" i="1"/>
  <c r="P27" i="1" s="1"/>
  <c r="H27" i="1"/>
  <c r="I27" i="1" s="1"/>
  <c r="N27" i="1" s="1"/>
  <c r="O26" i="1"/>
  <c r="H26" i="1"/>
  <c r="I26" i="1" s="1"/>
  <c r="K25" i="1"/>
  <c r="O25" i="1" s="1"/>
  <c r="I25" i="1"/>
  <c r="J25" i="1" s="1"/>
  <c r="H25" i="1"/>
  <c r="P24" i="1"/>
  <c r="K24" i="1"/>
  <c r="O24" i="1" s="1"/>
  <c r="J24" i="1"/>
  <c r="H24" i="1"/>
  <c r="I24" i="1" s="1"/>
  <c r="N24" i="1" s="1"/>
  <c r="O23" i="1"/>
  <c r="K23" i="1"/>
  <c r="I23" i="1"/>
  <c r="H23" i="1"/>
  <c r="N22" i="1"/>
  <c r="K22" i="1"/>
  <c r="O22" i="1" s="1"/>
  <c r="H22" i="1"/>
  <c r="I22" i="1" s="1"/>
  <c r="J22" i="1" s="1"/>
  <c r="K21" i="1"/>
  <c r="O21" i="1" s="1"/>
  <c r="I21" i="1"/>
  <c r="J21" i="1" s="1"/>
  <c r="P21" i="1" s="1"/>
  <c r="H21" i="1"/>
  <c r="K20" i="1"/>
  <c r="O20" i="1" s="1"/>
  <c r="J20" i="1"/>
  <c r="P20" i="1" s="1"/>
  <c r="H20" i="1"/>
  <c r="I20" i="1" s="1"/>
  <c r="N20" i="1" s="1"/>
  <c r="O19" i="1"/>
  <c r="K19" i="1"/>
  <c r="I19" i="1"/>
  <c r="H19" i="1"/>
  <c r="N17" i="1"/>
  <c r="K17" i="1"/>
  <c r="O17" i="1" s="1"/>
  <c r="J17" i="1"/>
  <c r="P17" i="1" s="1"/>
  <c r="O16" i="1"/>
  <c r="K16" i="1"/>
  <c r="I16" i="1"/>
  <c r="H16" i="1"/>
  <c r="N15" i="1"/>
  <c r="K15" i="1"/>
  <c r="O15" i="1" s="1"/>
  <c r="H15" i="1"/>
  <c r="I15" i="1" s="1"/>
  <c r="J15" i="1" s="1"/>
  <c r="K13" i="1"/>
  <c r="O13" i="1" s="1"/>
  <c r="I13" i="1"/>
  <c r="J13" i="1" s="1"/>
  <c r="H13" i="1"/>
  <c r="K12" i="1"/>
  <c r="O12" i="1" s="1"/>
  <c r="J12" i="1"/>
  <c r="P12" i="1" s="1"/>
  <c r="H12" i="1"/>
  <c r="I12" i="1" s="1"/>
  <c r="N12" i="1" s="1"/>
  <c r="O11" i="1"/>
  <c r="K11" i="1"/>
  <c r="I11" i="1"/>
  <c r="H11" i="1"/>
  <c r="K10" i="1"/>
  <c r="O10" i="1" s="1"/>
  <c r="H10" i="1"/>
  <c r="I10" i="1" s="1"/>
  <c r="J10" i="1" s="1"/>
  <c r="K9" i="1"/>
  <c r="O9" i="1" s="1"/>
  <c r="I9" i="1"/>
  <c r="J9" i="1" s="1"/>
  <c r="H9" i="1"/>
  <c r="K8" i="1"/>
  <c r="O8" i="1" s="1"/>
  <c r="H8" i="1"/>
  <c r="I8" i="1" s="1"/>
  <c r="N8" i="1" s="1"/>
  <c r="O7" i="1"/>
  <c r="K7" i="1"/>
  <c r="I7" i="1"/>
  <c r="H7" i="1"/>
  <c r="O6" i="1"/>
  <c r="N6" i="1"/>
  <c r="I6" i="1"/>
  <c r="J6" i="1" s="1"/>
  <c r="P6" i="1" s="1"/>
  <c r="H6" i="1"/>
  <c r="N26" i="1" l="1"/>
  <c r="J26" i="1"/>
  <c r="P26" i="1" s="1"/>
  <c r="J67" i="1"/>
  <c r="P67" i="1" s="1"/>
  <c r="N67" i="1"/>
  <c r="N7" i="1"/>
  <c r="J7" i="1"/>
  <c r="P7" i="1" s="1"/>
  <c r="J8" i="1"/>
  <c r="P8" i="1" s="1"/>
  <c r="P9" i="1"/>
  <c r="N10" i="1"/>
  <c r="P15" i="1"/>
  <c r="N16" i="1"/>
  <c r="J16" i="1"/>
  <c r="P16" i="1" s="1"/>
  <c r="P30" i="1"/>
  <c r="N31" i="1"/>
  <c r="J31" i="1"/>
  <c r="P31" i="1" s="1"/>
  <c r="J32" i="1"/>
  <c r="P32" i="1" s="1"/>
  <c r="P33" i="1"/>
  <c r="J60" i="1"/>
  <c r="P60" i="1" s="1"/>
  <c r="N60" i="1"/>
  <c r="N53" i="1"/>
  <c r="J53" i="1"/>
  <c r="P53" i="1" s="1"/>
  <c r="N58" i="1"/>
  <c r="J58" i="1"/>
  <c r="P58" i="1" s="1"/>
  <c r="J71" i="1"/>
  <c r="P71" i="1" s="1"/>
  <c r="N71" i="1"/>
  <c r="P22" i="1"/>
  <c r="N23" i="1"/>
  <c r="J23" i="1"/>
  <c r="P23" i="1" s="1"/>
  <c r="P25" i="1"/>
  <c r="P36" i="1"/>
  <c r="N37" i="1"/>
  <c r="P41" i="1"/>
  <c r="N42" i="1"/>
  <c r="J42" i="1"/>
  <c r="P42" i="1" s="1"/>
  <c r="P43" i="1"/>
  <c r="N44" i="1"/>
  <c r="P48" i="1"/>
  <c r="N49" i="1"/>
  <c r="J49" i="1"/>
  <c r="P49" i="1" s="1"/>
  <c r="P51" i="1"/>
  <c r="N52" i="1"/>
  <c r="J56" i="1"/>
  <c r="P56" i="1" s="1"/>
  <c r="N56" i="1"/>
  <c r="J64" i="1"/>
  <c r="P64" i="1" s="1"/>
  <c r="N64" i="1"/>
  <c r="N69" i="1"/>
  <c r="J69" i="1"/>
  <c r="P69" i="1" s="1"/>
  <c r="N73" i="1"/>
  <c r="J73" i="1"/>
  <c r="P73" i="1" s="1"/>
  <c r="N19" i="1"/>
  <c r="J19" i="1"/>
  <c r="P19" i="1" s="1"/>
  <c r="N38" i="1"/>
  <c r="J38" i="1"/>
  <c r="P38" i="1" s="1"/>
  <c r="N45" i="1"/>
  <c r="J45" i="1"/>
  <c r="P45" i="1" s="1"/>
  <c r="P10" i="1"/>
  <c r="N11" i="1"/>
  <c r="J11" i="1"/>
  <c r="P11" i="1" s="1"/>
  <c r="P13" i="1"/>
  <c r="P28" i="1"/>
  <c r="N34" i="1"/>
  <c r="J34" i="1"/>
  <c r="P34" i="1" s="1"/>
  <c r="P59" i="1"/>
  <c r="N9" i="1"/>
  <c r="N13" i="1"/>
  <c r="N21" i="1"/>
  <c r="N25" i="1"/>
  <c r="N28" i="1"/>
  <c r="N33" i="1"/>
  <c r="N36" i="1"/>
  <c r="N40" i="1"/>
  <c r="N43" i="1"/>
  <c r="N47" i="1"/>
  <c r="N51" i="1"/>
  <c r="N55" i="1"/>
  <c r="J57" i="1"/>
  <c r="P57" i="1" s="1"/>
  <c r="N59" i="1"/>
  <c r="J61" i="1"/>
  <c r="P61" i="1" s="1"/>
  <c r="J63" i="1"/>
  <c r="P63" i="1" s="1"/>
  <c r="N66" i="1"/>
  <c r="J68" i="1"/>
  <c r="P68" i="1" s="1"/>
  <c r="N70" i="1"/>
  <c r="J72" i="1"/>
  <c r="P72" i="1" s="1"/>
</calcChain>
</file>

<file path=xl/sharedStrings.xml><?xml version="1.0" encoding="utf-8"?>
<sst xmlns="http://schemas.openxmlformats.org/spreadsheetml/2006/main" count="218" uniqueCount="140">
  <si>
    <t>PLANTILLA PERSONAL SISTEMA DE AGUA POTABLE, ALCANTARILLADO Y SANEAMIENTO DEL MUNICIPIO DE AMECA, JALISCO 
2016</t>
  </si>
  <si>
    <t>AREA</t>
  </si>
  <si>
    <t>EMPLEADOS</t>
  </si>
  <si>
    <t xml:space="preserve">PUESTO </t>
  </si>
  <si>
    <t>FECHA DE INGRESO</t>
  </si>
  <si>
    <t>NO. PLAZAS</t>
  </si>
  <si>
    <t>CATEGORIA</t>
  </si>
  <si>
    <t xml:space="preserve">SUELDO DIARIO </t>
  </si>
  <si>
    <t>SUELDO QUINCENAL</t>
  </si>
  <si>
    <t>MENSUAL</t>
  </si>
  <si>
    <t>ANUAL</t>
  </si>
  <si>
    <t>AGUINALDO</t>
  </si>
  <si>
    <t>PRIMA VACACIONAL</t>
  </si>
  <si>
    <t>ESTIMULO</t>
  </si>
  <si>
    <t>COMPENSACIONES</t>
  </si>
  <si>
    <t>TOTAL PRESTACIONES</t>
  </si>
  <si>
    <t>SUMA TOTAL DE 
REMUNERACIONES</t>
  </si>
  <si>
    <t>ADMINISTRATIVO</t>
  </si>
  <si>
    <t>Gomez Saldaña Andrea</t>
  </si>
  <si>
    <t>Contadora</t>
  </si>
  <si>
    <t>Empleado de confianza</t>
  </si>
  <si>
    <t>Gutierrez Rodriguez Leticia Cedilanid</t>
  </si>
  <si>
    <t xml:space="preserve">Afanadora </t>
  </si>
  <si>
    <t>Ornelas Sandoval Cesar Gildardo</t>
  </si>
  <si>
    <t xml:space="preserve">Encargado de Sistemas </t>
  </si>
  <si>
    <t>Mario Enrique Escobedo Sandoval</t>
  </si>
  <si>
    <t>Jefe de Area Administrativa</t>
  </si>
  <si>
    <t>María Teresa Nuño Dueñas</t>
  </si>
  <si>
    <t>Auxiliar Contable</t>
  </si>
  <si>
    <t xml:space="preserve">Jorgue Enrique Salazar Guzman </t>
  </si>
  <si>
    <t>Contador</t>
  </si>
  <si>
    <t xml:space="preserve">Dara Neftali Colima Lòpez </t>
  </si>
  <si>
    <t xml:space="preserve">Auxiliar Administrativo  de Recursos Humanos </t>
  </si>
  <si>
    <t>Medina Sanchez Enriquez</t>
  </si>
  <si>
    <t>Encargado de Recursos Humanos</t>
  </si>
  <si>
    <t>DIRECCION</t>
  </si>
  <si>
    <t xml:space="preserve">José Federico Gil Parejas </t>
  </si>
  <si>
    <t>Director General</t>
  </si>
  <si>
    <t>Arana Martinez Viridiana</t>
  </si>
  <si>
    <t xml:space="preserve">Asistete de Direccion </t>
  </si>
  <si>
    <t>Cosio Ortiz Esteban Alejandro</t>
  </si>
  <si>
    <t>Proyectista</t>
  </si>
  <si>
    <t>COMERCIAL</t>
  </si>
  <si>
    <t>Ambriz Medina Erik Gibran</t>
  </si>
  <si>
    <t>Lecturista/Notificador</t>
  </si>
  <si>
    <t>Diaz Cardenas Mayra Lizette</t>
  </si>
  <si>
    <t>Jefa de Area Comercial</t>
  </si>
  <si>
    <t>Eimmy Aydet Fausto Sánchez</t>
  </si>
  <si>
    <t>Cajera</t>
  </si>
  <si>
    <t>Plascencia Salazar Marcos Antonio</t>
  </si>
  <si>
    <t>Padron de Usuarios</t>
  </si>
  <si>
    <t>Villanueva Roldan Alberto</t>
  </si>
  <si>
    <t xml:space="preserve">Lecturista/Notificador </t>
  </si>
  <si>
    <t>Trigueros Nuñez Ruben</t>
  </si>
  <si>
    <t>Auxiliar Administrativo P.T.A.R</t>
  </si>
  <si>
    <t>Luquin Castañeda Eder Ramon</t>
  </si>
  <si>
    <t>Encargado de Cultura del Agua</t>
  </si>
  <si>
    <t>Lizaola Vizcaino Lucila</t>
  </si>
  <si>
    <t>Atención a Usuarios</t>
  </si>
  <si>
    <t>Perez Figueroa Mario Alberto</t>
  </si>
  <si>
    <t>Salazar Ramirez Sergio Alexis</t>
  </si>
  <si>
    <t>O P E R A T I V O</t>
  </si>
  <si>
    <t>Casillas Gutierrez Jose Luis*</t>
  </si>
  <si>
    <t>Albañil</t>
  </si>
  <si>
    <t>Casillas Gutierrez  Juan Carlos*</t>
  </si>
  <si>
    <t>Auxiliar de Albañil</t>
  </si>
  <si>
    <t>Curiel Ramirez Lazaro*</t>
  </si>
  <si>
    <t>Operador de Planta</t>
  </si>
  <si>
    <t>Figueroa Aldaco Hector*</t>
  </si>
  <si>
    <t>Jefe de Cuadrilla</t>
  </si>
  <si>
    <t>Hernandez Sabin Trinidad Refugio</t>
  </si>
  <si>
    <t>Operador de Valvulas</t>
  </si>
  <si>
    <t>Luquin Colima Salvador*</t>
  </si>
  <si>
    <t>Instalacion de tomas y drenaje</t>
  </si>
  <si>
    <t>Gonzalez Castillo Juan*</t>
  </si>
  <si>
    <t>Auxiliar de albañil</t>
  </si>
  <si>
    <t>Moya Silva Luis*</t>
  </si>
  <si>
    <t xml:space="preserve">Encargado de Mantenimiento </t>
  </si>
  <si>
    <t>Medina Ortiz Jose Guadalupe*</t>
  </si>
  <si>
    <t>Operador de Pipa</t>
  </si>
  <si>
    <t>Martinez Santana Juan Carlos*</t>
  </si>
  <si>
    <t xml:space="preserve">Operador de Vactor </t>
  </si>
  <si>
    <t>Olivares Rivas Octavio*</t>
  </si>
  <si>
    <t xml:space="preserve">Bacheo </t>
  </si>
  <si>
    <t>Ortiz Mejia Miguel Angel*</t>
  </si>
  <si>
    <t xml:space="preserve">Mecanico </t>
  </si>
  <si>
    <t>Martinez Figueroa Jose*</t>
  </si>
  <si>
    <t>Auxiliar Operativo</t>
  </si>
  <si>
    <t>Garcia Diaz Francisco Javier*</t>
  </si>
  <si>
    <t>Aguayo Perez David*</t>
  </si>
  <si>
    <t>Velador Pozo Paraiso</t>
  </si>
  <si>
    <t>Velez Diaz Omar Alejandro*</t>
  </si>
  <si>
    <t>Ramos Rubio Miguel Rafael*</t>
  </si>
  <si>
    <t>Colima Gonzalez Juan Manuel*</t>
  </si>
  <si>
    <t>Minicargador</t>
  </si>
  <si>
    <t>Salazar Curiel Juan Ricardo</t>
  </si>
  <si>
    <t>Fontanero</t>
  </si>
  <si>
    <t>SINDICALIZADO</t>
  </si>
  <si>
    <t>Garcia Flores Manuel*</t>
  </si>
  <si>
    <t>Garcia Acosta Jose Rodolfo*</t>
  </si>
  <si>
    <t>Coronel Hernandez Pavel*</t>
  </si>
  <si>
    <t>Ambriz Medina Josue Roberto*</t>
  </si>
  <si>
    <t>Auxiliar de Planta</t>
  </si>
  <si>
    <t>Salazar Luquin Juan Manuel*</t>
  </si>
  <si>
    <t>Auxiliar de Fontanero</t>
  </si>
  <si>
    <t>Lopez Ruelas Sergio*</t>
  </si>
  <si>
    <t>Auxiliar de Vactor</t>
  </si>
  <si>
    <t>Orozco Meza Cesar Manuel*</t>
  </si>
  <si>
    <t>Gerardo Guadalupe Cendejas Cruz*</t>
  </si>
  <si>
    <t>Auxiliar de Mantenimiento</t>
  </si>
  <si>
    <t>Rodriguez Segoviano Jose Luis*</t>
  </si>
  <si>
    <t>Ruelas Sustaita Rodolfo*</t>
  </si>
  <si>
    <t>Encargado de P.T.A.R la Coronilla y Texcalame</t>
  </si>
  <si>
    <t>Toro Guillen Luis Alberto*</t>
  </si>
  <si>
    <t>Toro Zepeda Reyes*</t>
  </si>
  <si>
    <t>Velador de Pozo Paraiso Eventual</t>
  </si>
  <si>
    <t>Vazquez Fregoso Saul</t>
  </si>
  <si>
    <t>Flores Morales Leonidas*</t>
  </si>
  <si>
    <t>Reparaciòn y fugaz</t>
  </si>
  <si>
    <t>Salazar Ramirez Jose Adrian *</t>
  </si>
  <si>
    <t xml:space="preserve">Encargado de Almacen </t>
  </si>
  <si>
    <t>Rojas Benitez Tarcisio Emilio*</t>
  </si>
  <si>
    <t>SANEAMIENTO</t>
  </si>
  <si>
    <t>Fausto Ramirez Teodoro</t>
  </si>
  <si>
    <t>Operador Planta</t>
  </si>
  <si>
    <t>Colima Lopez Noe Salvador</t>
  </si>
  <si>
    <t xml:space="preserve">Clorador </t>
  </si>
  <si>
    <t>Aguirre Quiñones Victor Manuel</t>
  </si>
  <si>
    <t>Operador de filtro Banda</t>
  </si>
  <si>
    <t xml:space="preserve">Santiago Leon Luis Omar </t>
  </si>
  <si>
    <t xml:space="preserve">Operador de Valvulas </t>
  </si>
  <si>
    <t xml:space="preserve">Rafael Balbaneda Santiago </t>
  </si>
  <si>
    <t>Responsable de P.T.A.R</t>
  </si>
  <si>
    <t xml:space="preserve">Hernandez Garcia Victor Manuel </t>
  </si>
  <si>
    <t xml:space="preserve">Zarate Navarro Jose Martin </t>
  </si>
  <si>
    <t>Barrios Mora Edgar Alberto*</t>
  </si>
  <si>
    <t>BAJA</t>
  </si>
  <si>
    <t>SINDICALIZADOS</t>
  </si>
  <si>
    <t>Nota: los salarios aquí mencionados son antes de deducciones</t>
  </si>
  <si>
    <t>TODOS LOS MOVIMIENTOS DEL PERSONAL SE BASAN A FINALES DE DICIEMBRE DE CADA AÑO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</si>
</sst>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22">
    <xf numFmtId="0" fontId="0" fillId="0" borderId="0" xfId="0"/>
    <xf numFmtId="0" fontId="2" fillId="0" borderId="0" xfId="0" applyFont="1" applyAlignment="1">
      <alignment vertical="center" textRotation="90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4" fontId="3" fillId="0" borderId="0" xfId="2" applyFont="1" applyAlignment="1">
      <alignment vertical="center"/>
    </xf>
    <xf numFmtId="0" fontId="2" fillId="0" borderId="0" xfId="0" applyFont="1" applyAlignment="1">
      <alignment horizontal="center" vertical="center" textRotation="90"/>
    </xf>
    <xf numFmtId="0" fontId="4" fillId="2" borderId="0" xfId="0" applyFont="1" applyFill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44" fontId="5" fillId="3" borderId="2" xfId="2" applyFont="1" applyFill="1" applyBorder="1" applyAlignment="1">
      <alignment horizontal="center" vertical="center"/>
    </xf>
    <xf numFmtId="44" fontId="5" fillId="3" borderId="2" xfId="2" applyFont="1" applyFill="1" applyBorder="1" applyAlignment="1">
      <alignment horizontal="center" vertical="center" wrapText="1"/>
    </xf>
    <xf numFmtId="44" fontId="5" fillId="3" borderId="3" xfId="2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textRotation="90"/>
    </xf>
    <xf numFmtId="49" fontId="7" fillId="5" borderId="5" xfId="0" applyNumberFormat="1" applyFont="1" applyFill="1" applyBorder="1" applyAlignment="1">
      <alignment horizontal="left" vertical="center"/>
    </xf>
    <xf numFmtId="0" fontId="3" fillId="5" borderId="6" xfId="0" applyFont="1" applyFill="1" applyBorder="1" applyAlignment="1">
      <alignment vertical="center"/>
    </xf>
    <xf numFmtId="14" fontId="3" fillId="5" borderId="6" xfId="0" applyNumberFormat="1" applyFont="1" applyFill="1" applyBorder="1" applyAlignment="1">
      <alignment vertical="center"/>
    </xf>
    <xf numFmtId="8" fontId="3" fillId="5" borderId="6" xfId="1" applyNumberFormat="1" applyFont="1" applyFill="1" applyBorder="1" applyAlignment="1">
      <alignment horizontal="center" vertical="center"/>
    </xf>
    <xf numFmtId="8" fontId="3" fillId="5" borderId="6" xfId="0" applyNumberFormat="1" applyFont="1" applyFill="1" applyBorder="1" applyAlignment="1">
      <alignment vertical="center"/>
    </xf>
    <xf numFmtId="164" fontId="3" fillId="5" borderId="6" xfId="0" applyNumberFormat="1" applyFont="1" applyFill="1" applyBorder="1" applyAlignment="1">
      <alignment vertical="center"/>
    </xf>
    <xf numFmtId="8" fontId="3" fillId="5" borderId="7" xfId="0" applyNumberFormat="1" applyFont="1" applyFill="1" applyBorder="1" applyAlignment="1">
      <alignment vertical="center"/>
    </xf>
    <xf numFmtId="0" fontId="6" fillId="4" borderId="8" xfId="0" applyFont="1" applyFill="1" applyBorder="1" applyAlignment="1">
      <alignment horizontal="center" vertical="center" textRotation="90"/>
    </xf>
    <xf numFmtId="49" fontId="7" fillId="0" borderId="9" xfId="0" applyNumberFormat="1" applyFont="1" applyFill="1" applyBorder="1" applyAlignment="1">
      <alignment horizontal="left" vertical="center"/>
    </xf>
    <xf numFmtId="0" fontId="3" fillId="0" borderId="10" xfId="0" applyFont="1" applyBorder="1" applyAlignment="1">
      <alignment vertical="center"/>
    </xf>
    <xf numFmtId="14" fontId="3" fillId="0" borderId="10" xfId="0" applyNumberFormat="1" applyFont="1" applyBorder="1" applyAlignment="1">
      <alignment vertical="center"/>
    </xf>
    <xf numFmtId="8" fontId="3" fillId="6" borderId="10" xfId="0" applyNumberFormat="1" applyFont="1" applyFill="1" applyBorder="1" applyAlignment="1">
      <alignment horizontal="center" vertical="center"/>
    </xf>
    <xf numFmtId="8" fontId="3" fillId="0" borderId="10" xfId="0" applyNumberFormat="1" applyFont="1" applyBorder="1" applyAlignment="1">
      <alignment vertical="center"/>
    </xf>
    <xf numFmtId="164" fontId="3" fillId="0" borderId="10" xfId="0" applyNumberFormat="1" applyFont="1" applyBorder="1" applyAlignment="1">
      <alignment vertical="center"/>
    </xf>
    <xf numFmtId="8" fontId="3" fillId="0" borderId="11" xfId="0" applyNumberFormat="1" applyFont="1" applyBorder="1" applyAlignment="1">
      <alignment vertical="center"/>
    </xf>
    <xf numFmtId="8" fontId="3" fillId="6" borderId="10" xfId="1" applyNumberFormat="1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left" vertical="center"/>
    </xf>
    <xf numFmtId="8" fontId="3" fillId="0" borderId="10" xfId="0" applyNumberFormat="1" applyFont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 textRotation="90"/>
    </xf>
    <xf numFmtId="0" fontId="3" fillId="0" borderId="13" xfId="0" applyFont="1" applyFill="1" applyBorder="1" applyAlignment="1">
      <alignment horizontal="left" vertical="center"/>
    </xf>
    <xf numFmtId="0" fontId="3" fillId="0" borderId="14" xfId="0" applyFont="1" applyBorder="1" applyAlignment="1">
      <alignment vertical="center"/>
    </xf>
    <xf numFmtId="14" fontId="3" fillId="0" borderId="14" xfId="0" applyNumberFormat="1" applyFont="1" applyBorder="1" applyAlignment="1">
      <alignment vertical="center"/>
    </xf>
    <xf numFmtId="8" fontId="3" fillId="0" borderId="14" xfId="0" applyNumberFormat="1" applyFont="1" applyBorder="1" applyAlignment="1">
      <alignment horizontal="center" vertical="center"/>
    </xf>
    <xf numFmtId="8" fontId="3" fillId="0" borderId="14" xfId="0" applyNumberFormat="1" applyFont="1" applyBorder="1" applyAlignment="1">
      <alignment vertical="center"/>
    </xf>
    <xf numFmtId="164" fontId="3" fillId="0" borderId="14" xfId="0" applyNumberFormat="1" applyFont="1" applyBorder="1" applyAlignment="1">
      <alignment vertical="center"/>
    </xf>
    <xf numFmtId="8" fontId="3" fillId="0" borderId="15" xfId="0" applyNumberFormat="1" applyFont="1" applyBorder="1" applyAlignment="1">
      <alignment vertical="center"/>
    </xf>
    <xf numFmtId="0" fontId="3" fillId="0" borderId="0" xfId="0" applyFont="1" applyAlignment="1">
      <alignment vertical="center" textRotation="90"/>
    </xf>
    <xf numFmtId="8" fontId="3" fillId="0" borderId="0" xfId="0" applyNumberFormat="1" applyFont="1" applyAlignment="1">
      <alignment vertical="center"/>
    </xf>
    <xf numFmtId="8" fontId="3" fillId="0" borderId="16" xfId="0" applyNumberFormat="1" applyFont="1" applyBorder="1" applyAlignment="1">
      <alignment vertical="center"/>
    </xf>
    <xf numFmtId="8" fontId="3" fillId="0" borderId="0" xfId="0" applyNumberFormat="1" applyFont="1" applyBorder="1" applyAlignment="1">
      <alignment vertical="center"/>
    </xf>
    <xf numFmtId="0" fontId="6" fillId="4" borderId="17" xfId="0" applyFont="1" applyFill="1" applyBorder="1" applyAlignment="1">
      <alignment horizontal="center" vertical="center" textRotation="90"/>
    </xf>
    <xf numFmtId="49" fontId="7" fillId="0" borderId="6" xfId="0" applyNumberFormat="1" applyFont="1" applyFill="1" applyBorder="1" applyAlignment="1">
      <alignment horizontal="left" vertical="center"/>
    </xf>
    <xf numFmtId="0" fontId="3" fillId="0" borderId="6" xfId="0" applyFont="1" applyBorder="1" applyAlignment="1">
      <alignment vertical="center"/>
    </xf>
    <xf numFmtId="14" fontId="3" fillId="0" borderId="6" xfId="0" applyNumberFormat="1" applyFont="1" applyBorder="1" applyAlignment="1">
      <alignment vertical="center"/>
    </xf>
    <xf numFmtId="8" fontId="3" fillId="6" borderId="6" xfId="0" applyNumberFormat="1" applyFont="1" applyFill="1" applyBorder="1" applyAlignment="1">
      <alignment horizontal="center" vertical="center"/>
    </xf>
    <xf numFmtId="8" fontId="3" fillId="0" borderId="6" xfId="0" applyNumberFormat="1" applyFont="1" applyBorder="1" applyAlignment="1">
      <alignment vertical="center"/>
    </xf>
    <xf numFmtId="164" fontId="3" fillId="0" borderId="6" xfId="0" applyNumberFormat="1" applyFont="1" applyBorder="1" applyAlignment="1">
      <alignment vertical="center"/>
    </xf>
    <xf numFmtId="8" fontId="3" fillId="0" borderId="7" xfId="0" applyNumberFormat="1" applyFont="1" applyBorder="1" applyAlignment="1">
      <alignment vertical="center"/>
    </xf>
    <xf numFmtId="0" fontId="6" fillId="4" borderId="18" xfId="0" applyFont="1" applyFill="1" applyBorder="1" applyAlignment="1">
      <alignment horizontal="center" vertical="center" textRotation="90"/>
    </xf>
    <xf numFmtId="49" fontId="7" fillId="0" borderId="10" xfId="0" applyNumberFormat="1" applyFont="1" applyFill="1" applyBorder="1" applyAlignment="1">
      <alignment horizontal="left" vertical="center"/>
    </xf>
    <xf numFmtId="0" fontId="6" fillId="4" borderId="19" xfId="0" applyFont="1" applyFill="1" applyBorder="1" applyAlignment="1">
      <alignment horizontal="center" vertical="center" textRotation="90"/>
    </xf>
    <xf numFmtId="0" fontId="3" fillId="0" borderId="14" xfId="0" applyFont="1" applyFill="1" applyBorder="1" applyAlignment="1">
      <alignment horizontal="left" vertical="center"/>
    </xf>
    <xf numFmtId="0" fontId="3" fillId="6" borderId="14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6" fillId="4" borderId="20" xfId="0" applyFont="1" applyFill="1" applyBorder="1" applyAlignment="1">
      <alignment horizontal="center" vertical="center" textRotation="90"/>
    </xf>
    <xf numFmtId="0" fontId="6" fillId="4" borderId="21" xfId="0" applyFont="1" applyFill="1" applyBorder="1" applyAlignment="1">
      <alignment horizontal="center" vertical="center" textRotation="90"/>
    </xf>
    <xf numFmtId="49" fontId="7" fillId="5" borderId="10" xfId="0" applyNumberFormat="1" applyFont="1" applyFill="1" applyBorder="1" applyAlignment="1">
      <alignment horizontal="left" vertical="center"/>
    </xf>
    <xf numFmtId="0" fontId="3" fillId="5" borderId="10" xfId="0" applyFont="1" applyFill="1" applyBorder="1" applyAlignment="1">
      <alignment vertical="center"/>
    </xf>
    <xf numFmtId="14" fontId="3" fillId="5" borderId="10" xfId="0" applyNumberFormat="1" applyFont="1" applyFill="1" applyBorder="1" applyAlignment="1">
      <alignment vertical="center"/>
    </xf>
    <xf numFmtId="8" fontId="3" fillId="5" borderId="10" xfId="0" applyNumberFormat="1" applyFont="1" applyFill="1" applyBorder="1" applyAlignment="1">
      <alignment horizontal="center" vertical="center"/>
    </xf>
    <xf numFmtId="8" fontId="3" fillId="5" borderId="10" xfId="0" applyNumberFormat="1" applyFont="1" applyFill="1" applyBorder="1" applyAlignment="1">
      <alignment vertical="center"/>
    </xf>
    <xf numFmtId="164" fontId="3" fillId="5" borderId="10" xfId="0" applyNumberFormat="1" applyFont="1" applyFill="1" applyBorder="1" applyAlignment="1">
      <alignment vertical="center"/>
    </xf>
    <xf numFmtId="8" fontId="3" fillId="5" borderId="11" xfId="0" applyNumberFormat="1" applyFont="1" applyFill="1" applyBorder="1" applyAlignment="1">
      <alignment vertical="center"/>
    </xf>
    <xf numFmtId="0" fontId="6" fillId="4" borderId="22" xfId="0" applyFont="1" applyFill="1" applyBorder="1" applyAlignment="1">
      <alignment horizontal="center" vertical="center" textRotation="90"/>
    </xf>
    <xf numFmtId="49" fontId="7" fillId="5" borderId="14" xfId="0" applyNumberFormat="1" applyFont="1" applyFill="1" applyBorder="1" applyAlignment="1">
      <alignment horizontal="left" vertical="center"/>
    </xf>
    <xf numFmtId="0" fontId="3" fillId="5" borderId="14" xfId="0" applyFont="1" applyFill="1" applyBorder="1" applyAlignment="1">
      <alignment vertical="center"/>
    </xf>
    <xf numFmtId="14" fontId="3" fillId="5" borderId="14" xfId="0" applyNumberFormat="1" applyFont="1" applyFill="1" applyBorder="1" applyAlignment="1">
      <alignment vertical="center"/>
    </xf>
    <xf numFmtId="8" fontId="3" fillId="5" borderId="14" xfId="0" applyNumberFormat="1" applyFont="1" applyFill="1" applyBorder="1" applyAlignment="1">
      <alignment horizontal="center" vertical="center"/>
    </xf>
    <xf numFmtId="8" fontId="3" fillId="5" borderId="14" xfId="0" applyNumberFormat="1" applyFont="1" applyFill="1" applyBorder="1" applyAlignment="1">
      <alignment vertical="center"/>
    </xf>
    <xf numFmtId="164" fontId="3" fillId="5" borderId="14" xfId="0" applyNumberFormat="1" applyFont="1" applyFill="1" applyBorder="1" applyAlignment="1">
      <alignment vertical="center"/>
    </xf>
    <xf numFmtId="8" fontId="3" fillId="5" borderId="15" xfId="0" applyNumberFormat="1" applyFont="1" applyFill="1" applyBorder="1" applyAlignment="1">
      <alignment vertical="center"/>
    </xf>
    <xf numFmtId="0" fontId="3" fillId="0" borderId="23" xfId="0" applyFont="1" applyBorder="1" applyAlignment="1">
      <alignment vertical="center" textRotation="90"/>
    </xf>
    <xf numFmtId="0" fontId="3" fillId="4" borderId="20" xfId="0" applyFont="1" applyFill="1" applyBorder="1" applyAlignment="1">
      <alignment horizontal="center" vertical="center" textRotation="90"/>
    </xf>
    <xf numFmtId="0" fontId="3" fillId="4" borderId="21" xfId="0" applyFont="1" applyFill="1" applyBorder="1" applyAlignment="1">
      <alignment horizontal="center" vertical="center" textRotation="90"/>
    </xf>
    <xf numFmtId="49" fontId="7" fillId="0" borderId="24" xfId="0" applyNumberFormat="1" applyFont="1" applyFill="1" applyBorder="1" applyAlignment="1">
      <alignment horizontal="left" vertical="center"/>
    </xf>
    <xf numFmtId="0" fontId="3" fillId="0" borderId="24" xfId="0" applyFont="1" applyBorder="1" applyAlignment="1">
      <alignment vertical="center"/>
    </xf>
    <xf numFmtId="14" fontId="3" fillId="0" borderId="24" xfId="0" applyNumberFormat="1" applyFont="1" applyBorder="1" applyAlignment="1">
      <alignment vertical="center"/>
    </xf>
    <xf numFmtId="8" fontId="3" fillId="6" borderId="24" xfId="0" applyNumberFormat="1" applyFont="1" applyFill="1" applyBorder="1" applyAlignment="1">
      <alignment horizontal="center" vertical="center"/>
    </xf>
    <xf numFmtId="8" fontId="3" fillId="0" borderId="24" xfId="0" applyNumberFormat="1" applyFont="1" applyBorder="1" applyAlignment="1">
      <alignment vertical="center"/>
    </xf>
    <xf numFmtId="49" fontId="7" fillId="7" borderId="10" xfId="0" applyNumberFormat="1" applyFont="1" applyFill="1" applyBorder="1" applyAlignment="1">
      <alignment horizontal="left" vertical="center"/>
    </xf>
    <xf numFmtId="0" fontId="3" fillId="7" borderId="10" xfId="0" applyFont="1" applyFill="1" applyBorder="1" applyAlignment="1">
      <alignment vertical="center"/>
    </xf>
    <xf numFmtId="14" fontId="3" fillId="7" borderId="10" xfId="0" applyNumberFormat="1" applyFont="1" applyFill="1" applyBorder="1" applyAlignment="1">
      <alignment vertical="center"/>
    </xf>
    <xf numFmtId="8" fontId="3" fillId="7" borderId="10" xfId="0" applyNumberFormat="1" applyFont="1" applyFill="1" applyBorder="1" applyAlignment="1">
      <alignment horizontal="center" vertical="center"/>
    </xf>
    <xf numFmtId="8" fontId="3" fillId="7" borderId="10" xfId="0" applyNumberFormat="1" applyFont="1" applyFill="1" applyBorder="1" applyAlignment="1">
      <alignment vertical="center"/>
    </xf>
    <xf numFmtId="164" fontId="3" fillId="7" borderId="10" xfId="0" applyNumberFormat="1" applyFont="1" applyFill="1" applyBorder="1" applyAlignment="1">
      <alignment vertical="center"/>
    </xf>
    <xf numFmtId="8" fontId="3" fillId="7" borderId="11" xfId="0" applyNumberFormat="1" applyFont="1" applyFill="1" applyBorder="1" applyAlignment="1">
      <alignment vertical="center"/>
    </xf>
    <xf numFmtId="49" fontId="7" fillId="8" borderId="10" xfId="0" applyNumberFormat="1" applyFont="1" applyFill="1" applyBorder="1" applyAlignment="1">
      <alignment horizontal="left" vertical="center"/>
    </xf>
    <xf numFmtId="0" fontId="3" fillId="8" borderId="10" xfId="0" applyFont="1" applyFill="1" applyBorder="1" applyAlignment="1">
      <alignment vertical="center"/>
    </xf>
    <xf numFmtId="14" fontId="3" fillId="8" borderId="10" xfId="0" applyNumberFormat="1" applyFont="1" applyFill="1" applyBorder="1" applyAlignment="1">
      <alignment vertical="center"/>
    </xf>
    <xf numFmtId="8" fontId="3" fillId="8" borderId="10" xfId="0" applyNumberFormat="1" applyFont="1" applyFill="1" applyBorder="1" applyAlignment="1">
      <alignment horizontal="center" vertical="center"/>
    </xf>
    <xf numFmtId="8" fontId="3" fillId="8" borderId="10" xfId="0" applyNumberFormat="1" applyFont="1" applyFill="1" applyBorder="1" applyAlignment="1">
      <alignment vertical="center"/>
    </xf>
    <xf numFmtId="164" fontId="3" fillId="8" borderId="10" xfId="0" applyNumberFormat="1" applyFont="1" applyFill="1" applyBorder="1" applyAlignment="1">
      <alignment vertical="center"/>
    </xf>
    <xf numFmtId="8" fontId="3" fillId="8" borderId="11" xfId="0" applyNumberFormat="1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8" fontId="3" fillId="6" borderId="10" xfId="2" applyNumberFormat="1" applyFont="1" applyFill="1" applyBorder="1" applyAlignment="1">
      <alignment horizontal="center" vertical="center"/>
    </xf>
    <xf numFmtId="0" fontId="3" fillId="4" borderId="22" xfId="0" applyFont="1" applyFill="1" applyBorder="1" applyAlignment="1">
      <alignment horizontal="center" vertical="center" textRotation="90"/>
    </xf>
    <xf numFmtId="49" fontId="7" fillId="0" borderId="14" xfId="0" applyNumberFormat="1" applyFont="1" applyFill="1" applyBorder="1" applyAlignment="1">
      <alignment horizontal="left" vertical="center"/>
    </xf>
    <xf numFmtId="0" fontId="3" fillId="0" borderId="13" xfId="0" applyFont="1" applyBorder="1" applyAlignment="1">
      <alignment vertical="center"/>
    </xf>
    <xf numFmtId="14" fontId="3" fillId="0" borderId="13" xfId="0" applyNumberFormat="1" applyFont="1" applyBorder="1" applyAlignment="1">
      <alignment vertical="center"/>
    </xf>
    <xf numFmtId="8" fontId="3" fillId="0" borderId="13" xfId="0" applyNumberFormat="1" applyFont="1" applyBorder="1" applyAlignment="1">
      <alignment horizontal="center" vertical="center"/>
    </xf>
    <xf numFmtId="8" fontId="3" fillId="0" borderId="13" xfId="0" applyNumberFormat="1" applyFont="1" applyBorder="1" applyAlignment="1">
      <alignment vertical="center"/>
    </xf>
    <xf numFmtId="8" fontId="3" fillId="0" borderId="6" xfId="0" applyNumberFormat="1" applyFont="1" applyBorder="1" applyAlignment="1">
      <alignment horizontal="center" vertical="center"/>
    </xf>
    <xf numFmtId="49" fontId="7" fillId="7" borderId="14" xfId="0" applyNumberFormat="1" applyFont="1" applyFill="1" applyBorder="1" applyAlignment="1">
      <alignment horizontal="left" vertical="center"/>
    </xf>
    <xf numFmtId="0" fontId="3" fillId="7" borderId="14" xfId="0" applyFont="1" applyFill="1" applyBorder="1" applyAlignment="1">
      <alignment vertical="center"/>
    </xf>
    <xf numFmtId="14" fontId="3" fillId="7" borderId="14" xfId="0" applyNumberFormat="1" applyFont="1" applyFill="1" applyBorder="1" applyAlignment="1">
      <alignment vertical="center"/>
    </xf>
    <xf numFmtId="8" fontId="3" fillId="7" borderId="14" xfId="0" applyNumberFormat="1" applyFont="1" applyFill="1" applyBorder="1" applyAlignment="1">
      <alignment horizontal="center" vertical="center"/>
    </xf>
    <xf numFmtId="8" fontId="3" fillId="7" borderId="14" xfId="0" applyNumberFormat="1" applyFont="1" applyFill="1" applyBorder="1" applyAlignment="1">
      <alignment vertical="center"/>
    </xf>
    <xf numFmtId="164" fontId="3" fillId="7" borderId="14" xfId="0" applyNumberFormat="1" applyFont="1" applyFill="1" applyBorder="1" applyAlignment="1">
      <alignment vertical="center"/>
    </xf>
    <xf numFmtId="8" fontId="3" fillId="7" borderId="15" xfId="0" applyNumberFormat="1" applyFont="1" applyFill="1" applyBorder="1" applyAlignment="1">
      <alignment vertical="center"/>
    </xf>
    <xf numFmtId="164" fontId="3" fillId="0" borderId="0" xfId="0" applyNumberFormat="1" applyFont="1" applyBorder="1" applyAlignment="1">
      <alignment vertical="center"/>
    </xf>
    <xf numFmtId="0" fontId="3" fillId="7" borderId="17" xfId="0" applyFont="1" applyFill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9" borderId="19" xfId="0" applyFont="1" applyFill="1" applyBorder="1" applyAlignment="1">
      <alignment vertical="center"/>
    </xf>
    <xf numFmtId="0" fontId="3" fillId="0" borderId="15" xfId="0" applyFont="1" applyBorder="1" applyAlignment="1">
      <alignment vertical="center"/>
    </xf>
    <xf numFmtId="164" fontId="3" fillId="0" borderId="0" xfId="0" applyNumberFormat="1" applyFont="1" applyAlignment="1">
      <alignment vertical="center"/>
    </xf>
    <xf numFmtId="0" fontId="3" fillId="0" borderId="0" xfId="0" applyFont="1" applyBorder="1" applyAlignment="1">
      <alignment vertical="center"/>
    </xf>
    <xf numFmtId="0" fontId="6" fillId="0" borderId="25" xfId="0" applyFont="1" applyBorder="1" applyAlignment="1">
      <alignment vertical="center"/>
    </xf>
    <xf numFmtId="0" fontId="6" fillId="0" borderId="26" xfId="0" applyFont="1" applyBorder="1" applyAlignment="1">
      <alignment vertical="center"/>
    </xf>
    <xf numFmtId="0" fontId="6" fillId="0" borderId="9" xfId="0" applyFont="1" applyBorder="1" applyAlignment="1">
      <alignment vertic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625451-03C8-4842-9EE5-A1F455E2724B}">
  <dimension ref="A1:Q84"/>
  <sheetViews>
    <sheetView tabSelected="1" workbookViewId="0">
      <pane xSplit="6" ySplit="5" topLeftCell="L27" activePane="bottomRight" state="frozen"/>
      <selection pane="topRight" activeCell="G1" sqref="G1"/>
      <selection pane="bottomLeft" activeCell="A6" sqref="A6"/>
      <selection pane="bottomRight" activeCell="O34" sqref="O34"/>
    </sheetView>
  </sheetViews>
  <sheetFormatPr baseColWidth="10" defaultRowHeight="12.75" x14ac:dyDescent="0.25"/>
  <cols>
    <col min="1" max="1" width="5.140625" style="2" bestFit="1" customWidth="1"/>
    <col min="2" max="2" width="30.28515625" style="2" bestFit="1" customWidth="1"/>
    <col min="3" max="3" width="38.7109375" style="2" bestFit="1" customWidth="1"/>
    <col min="4" max="4" width="15.7109375" style="2" bestFit="1" customWidth="1"/>
    <col min="5" max="5" width="13.7109375" style="2" bestFit="1" customWidth="1"/>
    <col min="6" max="6" width="19.28515625" style="2" bestFit="1" customWidth="1"/>
    <col min="7" max="7" width="14.5703125" style="2" bestFit="1" customWidth="1"/>
    <col min="8" max="8" width="18.140625" style="3" bestFit="1" customWidth="1"/>
    <col min="9" max="9" width="9.85546875" style="2" bestFit="1" customWidth="1"/>
    <col min="10" max="10" width="10.85546875" style="2" bestFit="1" customWidth="1"/>
    <col min="11" max="11" width="9.85546875" style="2" bestFit="1" customWidth="1"/>
    <col min="12" max="12" width="11.42578125" style="2" bestFit="1" customWidth="1"/>
    <col min="13" max="13" width="8.85546875" style="2" bestFit="1" customWidth="1"/>
    <col min="14" max="14" width="17" style="2" bestFit="1" customWidth="1"/>
    <col min="15" max="15" width="12.42578125" style="2" bestFit="1" customWidth="1"/>
    <col min="16" max="16" width="14.7109375" style="2" bestFit="1" customWidth="1"/>
    <col min="17" max="17" width="18.85546875" style="2" bestFit="1" customWidth="1"/>
    <col min="18" max="16384" width="11.42578125" style="2"/>
  </cols>
  <sheetData>
    <row r="1" spans="1:16" ht="6" customHeight="1" x14ac:dyDescent="0.25">
      <c r="A1" s="1"/>
      <c r="E1" s="3"/>
      <c r="G1" s="4"/>
      <c r="H1" s="4"/>
      <c r="I1" s="4"/>
      <c r="J1" s="4"/>
      <c r="K1" s="4"/>
      <c r="L1" s="4"/>
      <c r="M1" s="4"/>
      <c r="N1" s="4"/>
      <c r="O1" s="4"/>
      <c r="P1" s="4"/>
    </row>
    <row r="2" spans="1:16" ht="25.5" customHeight="1" x14ac:dyDescent="0.25">
      <c r="A2" s="5"/>
      <c r="B2" s="6" t="s">
        <v>0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</row>
    <row r="3" spans="1:16" ht="25.5" customHeight="1" x14ac:dyDescent="0.25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</row>
    <row r="4" spans="1:16" ht="6.75" customHeight="1" thickBot="1" x14ac:dyDescent="0.3">
      <c r="A4" s="1"/>
      <c r="E4" s="3"/>
      <c r="G4" s="4"/>
      <c r="H4" s="4"/>
      <c r="I4" s="4"/>
      <c r="J4" s="4"/>
      <c r="K4" s="4"/>
      <c r="L4" s="4"/>
      <c r="M4" s="4"/>
      <c r="N4" s="4"/>
      <c r="O4" s="4"/>
      <c r="P4" s="4"/>
    </row>
    <row r="5" spans="1:16" ht="24.75" thickBot="1" x14ac:dyDescent="0.3">
      <c r="A5" s="7" t="s">
        <v>1</v>
      </c>
      <c r="B5" s="8" t="s">
        <v>2</v>
      </c>
      <c r="C5" s="8" t="s">
        <v>3</v>
      </c>
      <c r="D5" s="8" t="s">
        <v>4</v>
      </c>
      <c r="E5" s="8" t="s">
        <v>5</v>
      </c>
      <c r="F5" s="8" t="s">
        <v>6</v>
      </c>
      <c r="G5" s="9" t="s">
        <v>7</v>
      </c>
      <c r="H5" s="9" t="s">
        <v>8</v>
      </c>
      <c r="I5" s="9" t="s">
        <v>9</v>
      </c>
      <c r="J5" s="9" t="s">
        <v>10</v>
      </c>
      <c r="K5" s="10" t="s">
        <v>11</v>
      </c>
      <c r="L5" s="10" t="s">
        <v>12</v>
      </c>
      <c r="M5" s="10" t="s">
        <v>13</v>
      </c>
      <c r="N5" s="9" t="s">
        <v>14</v>
      </c>
      <c r="O5" s="10" t="s">
        <v>15</v>
      </c>
      <c r="P5" s="11" t="s">
        <v>16</v>
      </c>
    </row>
    <row r="6" spans="1:16" x14ac:dyDescent="0.25">
      <c r="A6" s="12" t="s">
        <v>17</v>
      </c>
      <c r="B6" s="13" t="s">
        <v>18</v>
      </c>
      <c r="C6" s="14" t="s">
        <v>19</v>
      </c>
      <c r="D6" s="15">
        <v>41108</v>
      </c>
      <c r="E6" s="14">
        <v>1</v>
      </c>
      <c r="F6" s="14" t="s">
        <v>20</v>
      </c>
      <c r="G6" s="16">
        <v>351.52</v>
      </c>
      <c r="H6" s="17">
        <f>G6*15</f>
        <v>5272.7999999999993</v>
      </c>
      <c r="I6" s="17">
        <f>H6*2</f>
        <v>10545.599999999999</v>
      </c>
      <c r="J6" s="17">
        <f>I6*2.5</f>
        <v>26363.999999999996</v>
      </c>
      <c r="K6" s="17">
        <v>0</v>
      </c>
      <c r="L6" s="18">
        <v>0</v>
      </c>
      <c r="M6" s="18">
        <v>0</v>
      </c>
      <c r="N6" s="18">
        <f>I6*1.04-I6</f>
        <v>421.82400000000052</v>
      </c>
      <c r="O6" s="17">
        <f>+K6+L6</f>
        <v>0</v>
      </c>
      <c r="P6" s="19">
        <f>+J6+O6</f>
        <v>26363.999999999996</v>
      </c>
    </row>
    <row r="7" spans="1:16" x14ac:dyDescent="0.25">
      <c r="A7" s="20"/>
      <c r="B7" s="21" t="s">
        <v>21</v>
      </c>
      <c r="C7" s="22" t="s">
        <v>22</v>
      </c>
      <c r="D7" s="23">
        <v>39787</v>
      </c>
      <c r="E7" s="22">
        <v>1</v>
      </c>
      <c r="F7" s="22" t="s">
        <v>20</v>
      </c>
      <c r="G7" s="24">
        <v>188.01</v>
      </c>
      <c r="H7" s="25">
        <f t="shared" ref="H7:H13" si="0">G7*15</f>
        <v>2820.1499999999996</v>
      </c>
      <c r="I7" s="25">
        <f t="shared" ref="I7:I13" si="1">H7*2</f>
        <v>5640.2999999999993</v>
      </c>
      <c r="J7" s="25">
        <f t="shared" ref="J7:J72" si="2">I7*12</f>
        <v>67683.599999999991</v>
      </c>
      <c r="K7" s="25">
        <f>G7*60</f>
        <v>11280.599999999999</v>
      </c>
      <c r="L7" s="26">
        <v>1381.4</v>
      </c>
      <c r="M7" s="26">
        <v>0</v>
      </c>
      <c r="N7" s="26">
        <f>I7*1.04-I7</f>
        <v>225.61200000000008</v>
      </c>
      <c r="O7" s="25">
        <f>+K7+L7</f>
        <v>12661.999999999998</v>
      </c>
      <c r="P7" s="27">
        <f>+J7+O7</f>
        <v>80345.599999999991</v>
      </c>
    </row>
    <row r="8" spans="1:16" x14ac:dyDescent="0.25">
      <c r="A8" s="20"/>
      <c r="B8" s="21" t="s">
        <v>23</v>
      </c>
      <c r="C8" s="22" t="s">
        <v>24</v>
      </c>
      <c r="D8" s="23">
        <v>41259</v>
      </c>
      <c r="E8" s="22">
        <v>1</v>
      </c>
      <c r="F8" s="22" t="s">
        <v>20</v>
      </c>
      <c r="G8" s="24">
        <v>268.27</v>
      </c>
      <c r="H8" s="25">
        <f t="shared" si="0"/>
        <v>4024.0499999999997</v>
      </c>
      <c r="I8" s="25">
        <f t="shared" si="1"/>
        <v>8048.0999999999995</v>
      </c>
      <c r="J8" s="25">
        <f t="shared" si="2"/>
        <v>96577.2</v>
      </c>
      <c r="K8" s="25">
        <f t="shared" ref="K8:K27" si="3">G8*60</f>
        <v>16096.199999999999</v>
      </c>
      <c r="L8" s="26">
        <v>1835.6</v>
      </c>
      <c r="M8" s="26">
        <v>0</v>
      </c>
      <c r="N8" s="26">
        <f>I8*1.04-I8</f>
        <v>321.92399999999998</v>
      </c>
      <c r="O8" s="25">
        <f>+K8+L8</f>
        <v>17931.8</v>
      </c>
      <c r="P8" s="27">
        <f>+J8+O8</f>
        <v>114509</v>
      </c>
    </row>
    <row r="9" spans="1:16" x14ac:dyDescent="0.25">
      <c r="A9" s="20"/>
      <c r="B9" s="21" t="s">
        <v>25</v>
      </c>
      <c r="C9" s="22" t="s">
        <v>26</v>
      </c>
      <c r="D9" s="23">
        <v>42293</v>
      </c>
      <c r="E9" s="22">
        <v>1</v>
      </c>
      <c r="F9" s="22" t="s">
        <v>20</v>
      </c>
      <c r="G9" s="24">
        <v>480.48</v>
      </c>
      <c r="H9" s="25">
        <f t="shared" si="0"/>
        <v>7207.2000000000007</v>
      </c>
      <c r="I9" s="25">
        <f t="shared" si="1"/>
        <v>14414.400000000001</v>
      </c>
      <c r="J9" s="25">
        <f t="shared" si="2"/>
        <v>172972.80000000002</v>
      </c>
      <c r="K9" s="25">
        <f t="shared" si="3"/>
        <v>28828.800000000003</v>
      </c>
      <c r="L9" s="26">
        <v>3107.5</v>
      </c>
      <c r="M9" s="26">
        <v>0</v>
      </c>
      <c r="N9" s="26">
        <f>I9*1.04-I9</f>
        <v>576.57600000000093</v>
      </c>
      <c r="O9" s="25">
        <f>+K9+L9</f>
        <v>31936.300000000003</v>
      </c>
      <c r="P9" s="27">
        <f>+J9+O9</f>
        <v>204909.10000000003</v>
      </c>
    </row>
    <row r="10" spans="1:16" x14ac:dyDescent="0.25">
      <c r="A10" s="20"/>
      <c r="B10" s="21" t="s">
        <v>27</v>
      </c>
      <c r="C10" s="22" t="s">
        <v>28</v>
      </c>
      <c r="D10" s="23">
        <v>42293</v>
      </c>
      <c r="E10" s="22">
        <v>1</v>
      </c>
      <c r="F10" s="22" t="s">
        <v>20</v>
      </c>
      <c r="G10" s="24">
        <v>198.95</v>
      </c>
      <c r="H10" s="25">
        <f t="shared" si="0"/>
        <v>2984.25</v>
      </c>
      <c r="I10" s="25">
        <f t="shared" si="1"/>
        <v>5968.5</v>
      </c>
      <c r="J10" s="25">
        <f t="shared" si="2"/>
        <v>71622</v>
      </c>
      <c r="K10" s="25">
        <f t="shared" si="3"/>
        <v>11937</v>
      </c>
      <c r="L10" s="26">
        <v>1454.5</v>
      </c>
      <c r="M10" s="26">
        <v>0</v>
      </c>
      <c r="N10" s="26">
        <f>I10*1.04-I10</f>
        <v>238.73999999999978</v>
      </c>
      <c r="O10" s="25">
        <f>+K10+L10</f>
        <v>13391.5</v>
      </c>
      <c r="P10" s="27">
        <f>+J10+O10</f>
        <v>85013.5</v>
      </c>
    </row>
    <row r="11" spans="1:16" x14ac:dyDescent="0.25">
      <c r="A11" s="20"/>
      <c r="B11" s="21" t="s">
        <v>29</v>
      </c>
      <c r="C11" s="22" t="s">
        <v>30</v>
      </c>
      <c r="D11" s="23">
        <v>42309</v>
      </c>
      <c r="E11" s="22">
        <v>1</v>
      </c>
      <c r="F11" s="22" t="s">
        <v>20</v>
      </c>
      <c r="G11" s="28">
        <v>431.52</v>
      </c>
      <c r="H11" s="25">
        <f t="shared" si="0"/>
        <v>6472.7999999999993</v>
      </c>
      <c r="I11" s="25">
        <f t="shared" si="1"/>
        <v>12945.599999999999</v>
      </c>
      <c r="J11" s="25">
        <f t="shared" si="2"/>
        <v>155347.19999999998</v>
      </c>
      <c r="K11" s="25">
        <f t="shared" si="3"/>
        <v>25891.199999999997</v>
      </c>
      <c r="L11" s="26">
        <v>2818.7</v>
      </c>
      <c r="M11" s="26">
        <v>0</v>
      </c>
      <c r="N11" s="26">
        <f>I11*1.04-I11</f>
        <v>517.82400000000052</v>
      </c>
      <c r="O11" s="25">
        <f>+K11+L11</f>
        <v>28709.899999999998</v>
      </c>
      <c r="P11" s="27">
        <f>+J11+O11</f>
        <v>184057.09999999998</v>
      </c>
    </row>
    <row r="12" spans="1:16" x14ac:dyDescent="0.25">
      <c r="A12" s="20"/>
      <c r="B12" s="29" t="s">
        <v>31</v>
      </c>
      <c r="C12" s="22" t="s">
        <v>32</v>
      </c>
      <c r="D12" s="23">
        <v>42370</v>
      </c>
      <c r="E12" s="22">
        <v>1</v>
      </c>
      <c r="F12" s="22" t="s">
        <v>20</v>
      </c>
      <c r="G12" s="30">
        <v>279.8</v>
      </c>
      <c r="H12" s="25">
        <f t="shared" si="0"/>
        <v>4197</v>
      </c>
      <c r="I12" s="25">
        <f t="shared" si="1"/>
        <v>8394</v>
      </c>
      <c r="J12" s="25">
        <f t="shared" si="2"/>
        <v>100728</v>
      </c>
      <c r="K12" s="25">
        <f t="shared" si="3"/>
        <v>16788</v>
      </c>
      <c r="L12" s="26">
        <v>1683.6</v>
      </c>
      <c r="M12" s="26">
        <v>0</v>
      </c>
      <c r="N12" s="26">
        <f>I12*1.04-I12</f>
        <v>335.76000000000022</v>
      </c>
      <c r="O12" s="25">
        <f>+K12+L12</f>
        <v>18471.599999999999</v>
      </c>
      <c r="P12" s="27">
        <f>+J12+O12</f>
        <v>119199.6</v>
      </c>
    </row>
    <row r="13" spans="1:16" ht="13.5" thickBot="1" x14ac:dyDescent="0.3">
      <c r="A13" s="31"/>
      <c r="B13" s="32" t="s">
        <v>33</v>
      </c>
      <c r="C13" s="33" t="s">
        <v>34</v>
      </c>
      <c r="D13" s="34">
        <v>42401</v>
      </c>
      <c r="E13" s="33">
        <v>1</v>
      </c>
      <c r="F13" s="33" t="s">
        <v>20</v>
      </c>
      <c r="G13" s="35">
        <v>472.31</v>
      </c>
      <c r="H13" s="36">
        <f t="shared" si="0"/>
        <v>7084.65</v>
      </c>
      <c r="I13" s="36">
        <f t="shared" si="1"/>
        <v>14169.3</v>
      </c>
      <c r="J13" s="36">
        <f t="shared" si="2"/>
        <v>170031.59999999998</v>
      </c>
      <c r="K13" s="36">
        <f>(24796.28*60)/(G13*60)*G13</f>
        <v>24796.28</v>
      </c>
      <c r="L13" s="37">
        <v>2549.4299999999998</v>
      </c>
      <c r="M13" s="37">
        <v>0</v>
      </c>
      <c r="N13" s="37">
        <f>I13*1.04-I13</f>
        <v>566.77200000000084</v>
      </c>
      <c r="O13" s="36">
        <f>+K13+L13</f>
        <v>27345.71</v>
      </c>
      <c r="P13" s="38">
        <f>+J13+O13</f>
        <v>197377.30999999997</v>
      </c>
    </row>
    <row r="14" spans="1:16" ht="6.75" customHeight="1" thickBot="1" x14ac:dyDescent="0.3">
      <c r="A14" s="39"/>
      <c r="G14" s="3"/>
      <c r="H14" s="2"/>
      <c r="J14" s="40"/>
      <c r="K14" s="41"/>
      <c r="O14" s="42"/>
    </row>
    <row r="15" spans="1:16" x14ac:dyDescent="0.25">
      <c r="A15" s="43" t="s">
        <v>35</v>
      </c>
      <c r="B15" s="44" t="s">
        <v>36</v>
      </c>
      <c r="C15" s="45" t="s">
        <v>37</v>
      </c>
      <c r="D15" s="46">
        <v>42293</v>
      </c>
      <c r="E15" s="45">
        <v>1</v>
      </c>
      <c r="F15" s="45" t="s">
        <v>20</v>
      </c>
      <c r="G15" s="47">
        <v>823.58</v>
      </c>
      <c r="H15" s="48">
        <f>G15*15</f>
        <v>12353.7</v>
      </c>
      <c r="I15" s="48">
        <f>H15*2</f>
        <v>24707.4</v>
      </c>
      <c r="J15" s="48">
        <f t="shared" si="2"/>
        <v>296488.80000000005</v>
      </c>
      <c r="K15" s="48">
        <f t="shared" si="3"/>
        <v>49414.8</v>
      </c>
      <c r="L15" s="49">
        <v>4807.25</v>
      </c>
      <c r="M15" s="49">
        <v>0</v>
      </c>
      <c r="N15" s="49">
        <f>I15*1.04-I15</f>
        <v>988.2960000000021</v>
      </c>
      <c r="O15" s="48">
        <f>+K15+L15</f>
        <v>54222.05</v>
      </c>
      <c r="P15" s="50">
        <f>+J15+O15</f>
        <v>350710.85000000003</v>
      </c>
    </row>
    <row r="16" spans="1:16" x14ac:dyDescent="0.25">
      <c r="A16" s="51"/>
      <c r="B16" s="52" t="s">
        <v>38</v>
      </c>
      <c r="C16" s="22" t="s">
        <v>39</v>
      </c>
      <c r="D16" s="23">
        <v>40645</v>
      </c>
      <c r="E16" s="22">
        <v>1</v>
      </c>
      <c r="F16" s="22" t="s">
        <v>20</v>
      </c>
      <c r="G16" s="24">
        <v>268.27</v>
      </c>
      <c r="H16" s="25">
        <f>G16*15</f>
        <v>4024.0499999999997</v>
      </c>
      <c r="I16" s="25">
        <f>H16*2</f>
        <v>8048.0999999999995</v>
      </c>
      <c r="J16" s="25">
        <f t="shared" si="2"/>
        <v>96577.2</v>
      </c>
      <c r="K16" s="25">
        <f t="shared" si="3"/>
        <v>16096.199999999999</v>
      </c>
      <c r="L16" s="26">
        <v>1835.55</v>
      </c>
      <c r="M16" s="26">
        <v>0</v>
      </c>
      <c r="N16" s="26">
        <f>I16*1.04-I16</f>
        <v>321.92399999999998</v>
      </c>
      <c r="O16" s="25">
        <f>+K16+L16</f>
        <v>17931.75</v>
      </c>
      <c r="P16" s="27">
        <f>+J16+O16</f>
        <v>114508.95</v>
      </c>
    </row>
    <row r="17" spans="1:16" ht="13.5" thickBot="1" x14ac:dyDescent="0.3">
      <c r="A17" s="53"/>
      <c r="B17" s="54" t="s">
        <v>40</v>
      </c>
      <c r="C17" s="33" t="s">
        <v>41</v>
      </c>
      <c r="D17" s="34">
        <v>41852</v>
      </c>
      <c r="E17" s="33">
        <v>1</v>
      </c>
      <c r="F17" s="33" t="s">
        <v>20</v>
      </c>
      <c r="G17" s="55">
        <v>198.95</v>
      </c>
      <c r="H17" s="33">
        <v>2984.25</v>
      </c>
      <c r="I17" s="36">
        <v>5968.5</v>
      </c>
      <c r="J17" s="36">
        <f t="shared" si="2"/>
        <v>71622</v>
      </c>
      <c r="K17" s="36">
        <f t="shared" si="3"/>
        <v>11937</v>
      </c>
      <c r="L17" s="37">
        <v>1454.5</v>
      </c>
      <c r="M17" s="37">
        <v>0</v>
      </c>
      <c r="N17" s="37">
        <f>I17*1.04-I17</f>
        <v>238.73999999999978</v>
      </c>
      <c r="O17" s="36">
        <f>+K17+L17</f>
        <v>13391.5</v>
      </c>
      <c r="P17" s="38">
        <f>+J17+O17</f>
        <v>85013.5</v>
      </c>
    </row>
    <row r="18" spans="1:16" ht="6.75" customHeight="1" thickBot="1" x14ac:dyDescent="0.3">
      <c r="A18" s="39"/>
      <c r="B18" s="56"/>
      <c r="G18" s="3"/>
      <c r="H18" s="2"/>
      <c r="J18" s="40"/>
      <c r="K18" s="41"/>
      <c r="O18" s="42"/>
    </row>
    <row r="19" spans="1:16" x14ac:dyDescent="0.25">
      <c r="A19" s="57" t="s">
        <v>42</v>
      </c>
      <c r="B19" s="44" t="s">
        <v>43</v>
      </c>
      <c r="C19" s="45" t="s">
        <v>44</v>
      </c>
      <c r="D19" s="46">
        <v>39148</v>
      </c>
      <c r="E19" s="45">
        <v>4</v>
      </c>
      <c r="F19" s="45" t="s">
        <v>20</v>
      </c>
      <c r="G19" s="47">
        <v>244.14</v>
      </c>
      <c r="H19" s="48">
        <f>G19*15</f>
        <v>3662.1</v>
      </c>
      <c r="I19" s="48">
        <f>H19*2</f>
        <v>7324.2</v>
      </c>
      <c r="J19" s="48">
        <f t="shared" si="2"/>
        <v>87890.4</v>
      </c>
      <c r="K19" s="48">
        <f t="shared" si="3"/>
        <v>14648.4</v>
      </c>
      <c r="L19" s="49">
        <v>1683.55</v>
      </c>
      <c r="M19" s="49">
        <v>0</v>
      </c>
      <c r="N19" s="49">
        <f>I19*1.04-I19</f>
        <v>292.96799999999985</v>
      </c>
      <c r="O19" s="48">
        <f>+K19+L19</f>
        <v>16331.949999999999</v>
      </c>
      <c r="P19" s="50">
        <f>+J19+O19</f>
        <v>104222.34999999999</v>
      </c>
    </row>
    <row r="20" spans="1:16" x14ac:dyDescent="0.25">
      <c r="A20" s="58"/>
      <c r="B20" s="52" t="s">
        <v>45</v>
      </c>
      <c r="C20" s="22" t="s">
        <v>46</v>
      </c>
      <c r="D20" s="23">
        <v>39736</v>
      </c>
      <c r="E20" s="22">
        <v>1</v>
      </c>
      <c r="F20" s="22" t="s">
        <v>20</v>
      </c>
      <c r="G20" s="24">
        <v>357.24</v>
      </c>
      <c r="H20" s="25">
        <f t="shared" ref="H20:H28" si="4">G20*15</f>
        <v>5358.6</v>
      </c>
      <c r="I20" s="25">
        <f t="shared" ref="I20:I28" si="5">H20*2</f>
        <v>10717.2</v>
      </c>
      <c r="J20" s="25">
        <f t="shared" si="2"/>
        <v>128606.40000000001</v>
      </c>
      <c r="K20" s="25">
        <f t="shared" si="3"/>
        <v>21434.400000000001</v>
      </c>
      <c r="L20" s="26">
        <v>2380.65</v>
      </c>
      <c r="M20" s="26">
        <v>0</v>
      </c>
      <c r="N20" s="26">
        <f>I20*1.04-I20</f>
        <v>428.6880000000001</v>
      </c>
      <c r="O20" s="25">
        <f>+K20+L20</f>
        <v>23815.050000000003</v>
      </c>
      <c r="P20" s="27">
        <f>+J20+O20</f>
        <v>152421.45000000001</v>
      </c>
    </row>
    <row r="21" spans="1:16" x14ac:dyDescent="0.25">
      <c r="A21" s="58"/>
      <c r="B21" s="52" t="s">
        <v>47</v>
      </c>
      <c r="C21" s="22" t="s">
        <v>48</v>
      </c>
      <c r="D21" s="23">
        <v>40889</v>
      </c>
      <c r="E21" s="22">
        <v>1</v>
      </c>
      <c r="F21" s="22" t="s">
        <v>20</v>
      </c>
      <c r="G21" s="24">
        <v>323.33</v>
      </c>
      <c r="H21" s="25">
        <f t="shared" si="4"/>
        <v>4849.95</v>
      </c>
      <c r="I21" s="25">
        <f t="shared" si="5"/>
        <v>9699.9</v>
      </c>
      <c r="J21" s="25">
        <f t="shared" si="2"/>
        <v>116398.79999999999</v>
      </c>
      <c r="K21" s="25">
        <f t="shared" si="3"/>
        <v>19399.8</v>
      </c>
      <c r="L21" s="26">
        <v>2176.6</v>
      </c>
      <c r="M21" s="26">
        <v>0</v>
      </c>
      <c r="N21" s="26">
        <f>I21*1.04-I21</f>
        <v>387.996000000001</v>
      </c>
      <c r="O21" s="25">
        <f>+K21+L21</f>
        <v>21576.399999999998</v>
      </c>
      <c r="P21" s="27">
        <f>+J21+O21</f>
        <v>137975.19999999998</v>
      </c>
    </row>
    <row r="22" spans="1:16" x14ac:dyDescent="0.25">
      <c r="A22" s="58"/>
      <c r="B22" s="52" t="s">
        <v>49</v>
      </c>
      <c r="C22" s="22" t="s">
        <v>50</v>
      </c>
      <c r="D22" s="23">
        <v>40064</v>
      </c>
      <c r="E22" s="22">
        <v>1</v>
      </c>
      <c r="F22" s="22" t="s">
        <v>20</v>
      </c>
      <c r="G22" s="24">
        <v>340.67</v>
      </c>
      <c r="H22" s="25">
        <f t="shared" si="4"/>
        <v>5110.05</v>
      </c>
      <c r="I22" s="25">
        <f t="shared" si="5"/>
        <v>10220.1</v>
      </c>
      <c r="J22" s="25">
        <f t="shared" si="2"/>
        <v>122641.20000000001</v>
      </c>
      <c r="K22" s="25">
        <f t="shared" si="3"/>
        <v>20440.2</v>
      </c>
      <c r="L22" s="26">
        <v>2282.85</v>
      </c>
      <c r="M22" s="26">
        <v>0</v>
      </c>
      <c r="N22" s="26">
        <f>I22*1.04-I22</f>
        <v>408.80400000000009</v>
      </c>
      <c r="O22" s="25">
        <f>+K22+L22</f>
        <v>22723.05</v>
      </c>
      <c r="P22" s="27">
        <f>+J22+O22</f>
        <v>145364.25</v>
      </c>
    </row>
    <row r="23" spans="1:16" x14ac:dyDescent="0.25">
      <c r="A23" s="58"/>
      <c r="B23" s="52" t="s">
        <v>51</v>
      </c>
      <c r="C23" s="22" t="s">
        <v>52</v>
      </c>
      <c r="D23" s="23">
        <v>40063</v>
      </c>
      <c r="E23" s="22">
        <v>4</v>
      </c>
      <c r="F23" s="22" t="s">
        <v>20</v>
      </c>
      <c r="G23" s="24">
        <v>198.74</v>
      </c>
      <c r="H23" s="25">
        <f t="shared" si="4"/>
        <v>2981.1000000000004</v>
      </c>
      <c r="I23" s="25">
        <f t="shared" si="5"/>
        <v>5962.2000000000007</v>
      </c>
      <c r="J23" s="25">
        <f t="shared" si="2"/>
        <v>71546.400000000009</v>
      </c>
      <c r="K23" s="25">
        <f t="shared" si="3"/>
        <v>11924.400000000001</v>
      </c>
      <c r="L23" s="26">
        <v>1453.1</v>
      </c>
      <c r="M23" s="26">
        <v>0</v>
      </c>
      <c r="N23" s="26">
        <f>I23*1.04-I23</f>
        <v>238.48800000000028</v>
      </c>
      <c r="O23" s="25">
        <f>+K23+L23</f>
        <v>13377.500000000002</v>
      </c>
      <c r="P23" s="27">
        <f>+J23+O23</f>
        <v>84923.900000000009</v>
      </c>
    </row>
    <row r="24" spans="1:16" x14ac:dyDescent="0.25">
      <c r="A24" s="58"/>
      <c r="B24" s="52" t="s">
        <v>53</v>
      </c>
      <c r="C24" s="22" t="s">
        <v>54</v>
      </c>
      <c r="D24" s="23">
        <v>40940</v>
      </c>
      <c r="E24" s="22">
        <v>1</v>
      </c>
      <c r="F24" s="22" t="s">
        <v>20</v>
      </c>
      <c r="G24" s="24">
        <v>111.33</v>
      </c>
      <c r="H24" s="25">
        <f t="shared" si="4"/>
        <v>1669.95</v>
      </c>
      <c r="I24" s="25">
        <f t="shared" si="5"/>
        <v>3339.9</v>
      </c>
      <c r="J24" s="25">
        <f t="shared" si="2"/>
        <v>40078.800000000003</v>
      </c>
      <c r="K24" s="25">
        <f t="shared" si="3"/>
        <v>6679.8</v>
      </c>
      <c r="L24" s="26">
        <v>887.3</v>
      </c>
      <c r="M24" s="26">
        <v>0</v>
      </c>
      <c r="N24" s="26">
        <f>I24*1.04-I24</f>
        <v>133.596</v>
      </c>
      <c r="O24" s="25">
        <f>+K24+L24</f>
        <v>7567.1</v>
      </c>
      <c r="P24" s="27">
        <f>+J24+O24</f>
        <v>47645.9</v>
      </c>
    </row>
    <row r="25" spans="1:16" x14ac:dyDescent="0.25">
      <c r="A25" s="58"/>
      <c r="B25" s="52" t="s">
        <v>55</v>
      </c>
      <c r="C25" s="22" t="s">
        <v>56</v>
      </c>
      <c r="D25" s="23">
        <v>40924</v>
      </c>
      <c r="E25" s="22">
        <v>1</v>
      </c>
      <c r="F25" s="22" t="s">
        <v>20</v>
      </c>
      <c r="G25" s="24">
        <v>190.68</v>
      </c>
      <c r="H25" s="25">
        <f t="shared" si="4"/>
        <v>2860.2000000000003</v>
      </c>
      <c r="I25" s="25">
        <f t="shared" si="5"/>
        <v>5720.4000000000005</v>
      </c>
      <c r="J25" s="25">
        <f t="shared" si="2"/>
        <v>68644.800000000003</v>
      </c>
      <c r="K25" s="25">
        <f t="shared" si="3"/>
        <v>11440.800000000001</v>
      </c>
      <c r="L25" s="26">
        <v>1399.2</v>
      </c>
      <c r="M25" s="26">
        <v>0</v>
      </c>
      <c r="N25" s="26">
        <f>I25*1.04-I25</f>
        <v>228.8159999999998</v>
      </c>
      <c r="O25" s="25">
        <f>+K25+L25</f>
        <v>12840.000000000002</v>
      </c>
      <c r="P25" s="27">
        <f>+J25+O25</f>
        <v>81484.800000000003</v>
      </c>
    </row>
    <row r="26" spans="1:16" x14ac:dyDescent="0.25">
      <c r="A26" s="58"/>
      <c r="B26" s="59" t="s">
        <v>57</v>
      </c>
      <c r="C26" s="60" t="s">
        <v>58</v>
      </c>
      <c r="D26" s="61">
        <v>40925</v>
      </c>
      <c r="E26" s="60">
        <v>1</v>
      </c>
      <c r="F26" s="60" t="s">
        <v>20</v>
      </c>
      <c r="G26" s="62">
        <v>184</v>
      </c>
      <c r="H26" s="63">
        <f t="shared" si="4"/>
        <v>2760</v>
      </c>
      <c r="I26" s="63">
        <f t="shared" si="5"/>
        <v>5520</v>
      </c>
      <c r="J26" s="63">
        <f>I26*1.5</f>
        <v>8280</v>
      </c>
      <c r="K26" s="63">
        <v>0</v>
      </c>
      <c r="L26" s="64">
        <v>0</v>
      </c>
      <c r="M26" s="64">
        <v>0</v>
      </c>
      <c r="N26" s="64">
        <f>I26*1.04-I26</f>
        <v>220.80000000000018</v>
      </c>
      <c r="O26" s="63">
        <f>+K26+L26</f>
        <v>0</v>
      </c>
      <c r="P26" s="65">
        <f>+J26+O26</f>
        <v>8280</v>
      </c>
    </row>
    <row r="27" spans="1:16" x14ac:dyDescent="0.25">
      <c r="A27" s="58"/>
      <c r="B27" s="52" t="s">
        <v>59</v>
      </c>
      <c r="C27" s="22" t="s">
        <v>44</v>
      </c>
      <c r="D27" s="23">
        <v>40410</v>
      </c>
      <c r="E27" s="22">
        <v>4</v>
      </c>
      <c r="F27" s="22" t="s">
        <v>20</v>
      </c>
      <c r="G27" s="24">
        <v>198.95</v>
      </c>
      <c r="H27" s="25">
        <f t="shared" si="4"/>
        <v>2984.25</v>
      </c>
      <c r="I27" s="25">
        <f t="shared" si="5"/>
        <v>5968.5</v>
      </c>
      <c r="J27" s="25">
        <f t="shared" si="2"/>
        <v>71622</v>
      </c>
      <c r="K27" s="25">
        <f t="shared" si="3"/>
        <v>11937</v>
      </c>
      <c r="L27" s="26">
        <v>1454.5</v>
      </c>
      <c r="M27" s="26">
        <v>0</v>
      </c>
      <c r="N27" s="26">
        <f>I27*1.04-I27</f>
        <v>238.73999999999978</v>
      </c>
      <c r="O27" s="25">
        <f>+K27+L27</f>
        <v>13391.5</v>
      </c>
      <c r="P27" s="27">
        <f>+J27+O27</f>
        <v>85013.5</v>
      </c>
    </row>
    <row r="28" spans="1:16" ht="13.5" thickBot="1" x14ac:dyDescent="0.3">
      <c r="A28" s="66"/>
      <c r="B28" s="67" t="s">
        <v>60</v>
      </c>
      <c r="C28" s="68" t="s">
        <v>44</v>
      </c>
      <c r="D28" s="69">
        <v>42597</v>
      </c>
      <c r="E28" s="68">
        <v>4</v>
      </c>
      <c r="F28" s="68" t="s">
        <v>20</v>
      </c>
      <c r="G28" s="70">
        <v>207.3</v>
      </c>
      <c r="H28" s="71">
        <f t="shared" si="4"/>
        <v>3109.5</v>
      </c>
      <c r="I28" s="71">
        <f t="shared" si="5"/>
        <v>6219</v>
      </c>
      <c r="J28" s="71">
        <f>I28*1</f>
        <v>6219</v>
      </c>
      <c r="K28" s="71">
        <f>G28*17.5</f>
        <v>3627.75</v>
      </c>
      <c r="L28" s="72">
        <v>0</v>
      </c>
      <c r="M28" s="72">
        <v>0</v>
      </c>
      <c r="N28" s="72">
        <f>I28*1.04-I28</f>
        <v>248.76000000000022</v>
      </c>
      <c r="O28" s="71">
        <f>+K28+L28</f>
        <v>3627.75</v>
      </c>
      <c r="P28" s="73">
        <f>+J28+O28</f>
        <v>9846.75</v>
      </c>
    </row>
    <row r="29" spans="1:16" ht="6.75" customHeight="1" thickBot="1" x14ac:dyDescent="0.3">
      <c r="A29" s="74"/>
      <c r="G29" s="3"/>
      <c r="H29" s="2"/>
      <c r="J29" s="40"/>
      <c r="K29" s="40"/>
      <c r="O29" s="40"/>
    </row>
    <row r="30" spans="1:16" x14ac:dyDescent="0.25">
      <c r="A30" s="75" t="s">
        <v>61</v>
      </c>
      <c r="B30" s="44" t="s">
        <v>62</v>
      </c>
      <c r="C30" s="45" t="s">
        <v>63</v>
      </c>
      <c r="D30" s="46">
        <v>39787</v>
      </c>
      <c r="E30" s="45">
        <v>3</v>
      </c>
      <c r="F30" s="45" t="s">
        <v>20</v>
      </c>
      <c r="G30" s="47">
        <v>263.75</v>
      </c>
      <c r="H30" s="48">
        <f>G30*15</f>
        <v>3956.25</v>
      </c>
      <c r="I30" s="48">
        <f>H30*2</f>
        <v>7912.5</v>
      </c>
      <c r="J30" s="48">
        <f t="shared" si="2"/>
        <v>94950</v>
      </c>
      <c r="K30" s="48">
        <f t="shared" ref="K30:K33" si="6">G30*60</f>
        <v>15825</v>
      </c>
      <c r="L30" s="49">
        <v>1740.95</v>
      </c>
      <c r="M30" s="49">
        <v>0</v>
      </c>
      <c r="N30" s="49">
        <f>I30*1.04-I30</f>
        <v>316.5</v>
      </c>
      <c r="O30" s="48">
        <f>+K30+L30</f>
        <v>17565.95</v>
      </c>
      <c r="P30" s="50">
        <f>+J30+O30</f>
        <v>112515.95</v>
      </c>
    </row>
    <row r="31" spans="1:16" x14ac:dyDescent="0.25">
      <c r="A31" s="76"/>
      <c r="B31" s="77" t="s">
        <v>64</v>
      </c>
      <c r="C31" s="78" t="s">
        <v>65</v>
      </c>
      <c r="D31" s="79">
        <v>39787</v>
      </c>
      <c r="E31" s="78">
        <v>4</v>
      </c>
      <c r="F31" s="22" t="s">
        <v>20</v>
      </c>
      <c r="G31" s="80">
        <v>200.01</v>
      </c>
      <c r="H31" s="81">
        <f t="shared" ref="H31:H64" si="7">G31*15</f>
        <v>3000.1499999999996</v>
      </c>
      <c r="I31" s="81">
        <f t="shared" ref="I31:I64" si="8">H31*2</f>
        <v>6000.2999999999993</v>
      </c>
      <c r="J31" s="25">
        <f t="shared" si="2"/>
        <v>72003.599999999991</v>
      </c>
      <c r="K31" s="25">
        <f t="shared" si="6"/>
        <v>12000.599999999999</v>
      </c>
      <c r="L31" s="26">
        <v>1461.5</v>
      </c>
      <c r="M31" s="26">
        <v>0</v>
      </c>
      <c r="N31" s="26">
        <f>I31*1.04-I31</f>
        <v>240.01200000000063</v>
      </c>
      <c r="O31" s="25">
        <f>+K31+L31</f>
        <v>13462.099999999999</v>
      </c>
      <c r="P31" s="27">
        <f>+J31+O31</f>
        <v>85465.699999999983</v>
      </c>
    </row>
    <row r="32" spans="1:16" x14ac:dyDescent="0.25">
      <c r="A32" s="76"/>
      <c r="B32" s="52" t="s">
        <v>66</v>
      </c>
      <c r="C32" s="22" t="s">
        <v>67</v>
      </c>
      <c r="D32" s="23">
        <v>37271</v>
      </c>
      <c r="E32" s="22">
        <v>2</v>
      </c>
      <c r="F32" s="22" t="s">
        <v>20</v>
      </c>
      <c r="G32" s="30">
        <v>315.58</v>
      </c>
      <c r="H32" s="25">
        <f t="shared" si="7"/>
        <v>4733.7</v>
      </c>
      <c r="I32" s="25">
        <f t="shared" si="8"/>
        <v>9467.4</v>
      </c>
      <c r="J32" s="25">
        <f t="shared" si="2"/>
        <v>113608.79999999999</v>
      </c>
      <c r="K32" s="25">
        <f t="shared" si="6"/>
        <v>18934.8</v>
      </c>
      <c r="L32" s="26">
        <v>2128.9499999999998</v>
      </c>
      <c r="M32" s="26">
        <v>0</v>
      </c>
      <c r="N32" s="26">
        <f>I32*1.04-I32</f>
        <v>378.69599999999991</v>
      </c>
      <c r="O32" s="25">
        <f>+K32+L32</f>
        <v>21063.75</v>
      </c>
      <c r="P32" s="27">
        <f>+J32+O32</f>
        <v>134672.54999999999</v>
      </c>
    </row>
    <row r="33" spans="1:16" x14ac:dyDescent="0.25">
      <c r="A33" s="76"/>
      <c r="B33" s="52" t="s">
        <v>68</v>
      </c>
      <c r="C33" s="22" t="s">
        <v>69</v>
      </c>
      <c r="D33" s="23">
        <v>37257</v>
      </c>
      <c r="E33" s="22">
        <v>1</v>
      </c>
      <c r="F33" s="22" t="s">
        <v>20</v>
      </c>
      <c r="G33" s="30">
        <v>325.42</v>
      </c>
      <c r="H33" s="25">
        <f t="shared" si="7"/>
        <v>4881.3</v>
      </c>
      <c r="I33" s="25">
        <f t="shared" si="8"/>
        <v>9762.6</v>
      </c>
      <c r="J33" s="25">
        <f t="shared" si="2"/>
        <v>117151.20000000001</v>
      </c>
      <c r="K33" s="25">
        <f t="shared" si="6"/>
        <v>19525.2</v>
      </c>
      <c r="L33" s="26">
        <v>2189.5</v>
      </c>
      <c r="M33" s="26">
        <v>0</v>
      </c>
      <c r="N33" s="26">
        <f>I33*1.04-I33</f>
        <v>390.50400000000081</v>
      </c>
      <c r="O33" s="25">
        <f>+K33+L33</f>
        <v>21714.7</v>
      </c>
      <c r="P33" s="27">
        <f>+J33+O33</f>
        <v>138865.90000000002</v>
      </c>
    </row>
    <row r="34" spans="1:16" x14ac:dyDescent="0.25">
      <c r="A34" s="76"/>
      <c r="B34" s="82" t="s">
        <v>70</v>
      </c>
      <c r="C34" s="83" t="s">
        <v>71</v>
      </c>
      <c r="D34" s="84">
        <v>39492</v>
      </c>
      <c r="E34" s="83">
        <v>3</v>
      </c>
      <c r="F34" s="83" t="s">
        <v>20</v>
      </c>
      <c r="G34" s="85">
        <v>173.49</v>
      </c>
      <c r="H34" s="86">
        <f t="shared" si="7"/>
        <v>2602.3500000000004</v>
      </c>
      <c r="I34" s="86">
        <f t="shared" si="8"/>
        <v>5204.7000000000007</v>
      </c>
      <c r="J34" s="86">
        <f>I34*4.5</f>
        <v>23421.15</v>
      </c>
      <c r="K34" s="86">
        <v>0</v>
      </c>
      <c r="L34" s="87">
        <v>0</v>
      </c>
      <c r="M34" s="87">
        <v>0</v>
      </c>
      <c r="N34" s="87">
        <f>I34*1.04-I34</f>
        <v>208.1880000000001</v>
      </c>
      <c r="O34" s="86">
        <f>+K34+L34</f>
        <v>0</v>
      </c>
      <c r="P34" s="88">
        <f>+J34+O34</f>
        <v>23421.15</v>
      </c>
    </row>
    <row r="35" spans="1:16" s="96" customFormat="1" x14ac:dyDescent="0.25">
      <c r="A35" s="76"/>
      <c r="B35" s="89" t="s">
        <v>72</v>
      </c>
      <c r="C35" s="90" t="s">
        <v>73</v>
      </c>
      <c r="D35" s="91">
        <v>37288</v>
      </c>
      <c r="E35" s="90">
        <v>1</v>
      </c>
      <c r="F35" s="90" t="s">
        <v>20</v>
      </c>
      <c r="G35" s="92">
        <v>315.58999999999997</v>
      </c>
      <c r="H35" s="93">
        <f t="shared" si="7"/>
        <v>4733.8499999999995</v>
      </c>
      <c r="I35" s="93">
        <f t="shared" si="8"/>
        <v>9467.6999999999989</v>
      </c>
      <c r="J35" s="93">
        <f t="shared" si="2"/>
        <v>113612.4</v>
      </c>
      <c r="K35" s="93">
        <f>G35*60</f>
        <v>18935.399999999998</v>
      </c>
      <c r="L35" s="94">
        <v>2129</v>
      </c>
      <c r="M35" s="94">
        <v>0</v>
      </c>
      <c r="N35" s="94">
        <f>I35*1.04-I35</f>
        <v>378.70800000000054</v>
      </c>
      <c r="O35" s="93">
        <f>+K35+L35</f>
        <v>21064.399999999998</v>
      </c>
      <c r="P35" s="95">
        <f>+J35+O35</f>
        <v>134676.79999999999</v>
      </c>
    </row>
    <row r="36" spans="1:16" x14ac:dyDescent="0.25">
      <c r="A36" s="76"/>
      <c r="B36" s="52" t="s">
        <v>74</v>
      </c>
      <c r="C36" s="22" t="s">
        <v>75</v>
      </c>
      <c r="D36" s="23">
        <v>38143</v>
      </c>
      <c r="E36" s="22">
        <v>4</v>
      </c>
      <c r="F36" s="22" t="s">
        <v>20</v>
      </c>
      <c r="G36" s="97">
        <v>255.59</v>
      </c>
      <c r="H36" s="25">
        <f t="shared" si="7"/>
        <v>3833.85</v>
      </c>
      <c r="I36" s="25">
        <f t="shared" si="8"/>
        <v>7667.7</v>
      </c>
      <c r="J36" s="25">
        <f t="shared" si="2"/>
        <v>92012.4</v>
      </c>
      <c r="K36" s="25">
        <f t="shared" ref="K36:K47" si="9">G36*60</f>
        <v>15335.4</v>
      </c>
      <c r="L36" s="26">
        <v>1755.75</v>
      </c>
      <c r="M36" s="26">
        <v>0</v>
      </c>
      <c r="N36" s="26">
        <f>I36*1.04-I36</f>
        <v>306.70800000000054</v>
      </c>
      <c r="O36" s="25">
        <f>+K36+L36</f>
        <v>17091.150000000001</v>
      </c>
      <c r="P36" s="27">
        <f>+J36+O36</f>
        <v>109103.54999999999</v>
      </c>
    </row>
    <row r="37" spans="1:16" x14ac:dyDescent="0.25">
      <c r="A37" s="76"/>
      <c r="B37" s="52" t="s">
        <v>76</v>
      </c>
      <c r="C37" s="22" t="s">
        <v>77</v>
      </c>
      <c r="D37" s="23">
        <v>39144</v>
      </c>
      <c r="E37" s="22">
        <v>1</v>
      </c>
      <c r="F37" s="22" t="s">
        <v>20</v>
      </c>
      <c r="G37" s="30">
        <v>298.76</v>
      </c>
      <c r="H37" s="25">
        <f t="shared" si="7"/>
        <v>4481.3999999999996</v>
      </c>
      <c r="I37" s="25">
        <f t="shared" si="8"/>
        <v>8962.7999999999993</v>
      </c>
      <c r="J37" s="25">
        <f t="shared" si="2"/>
        <v>107553.59999999999</v>
      </c>
      <c r="K37" s="25">
        <f t="shared" si="9"/>
        <v>17925.599999999999</v>
      </c>
      <c r="L37" s="26">
        <v>2025.4</v>
      </c>
      <c r="M37" s="26">
        <v>0</v>
      </c>
      <c r="N37" s="26">
        <f>I37*1.04-I37</f>
        <v>358.51200000000063</v>
      </c>
      <c r="O37" s="25">
        <f>+K37+L37</f>
        <v>19951</v>
      </c>
      <c r="P37" s="27">
        <f>+J37+O37</f>
        <v>127504.59999999999</v>
      </c>
    </row>
    <row r="38" spans="1:16" x14ac:dyDescent="0.25">
      <c r="A38" s="76"/>
      <c r="B38" s="52" t="s">
        <v>78</v>
      </c>
      <c r="C38" s="22" t="s">
        <v>79</v>
      </c>
      <c r="D38" s="23">
        <v>39455</v>
      </c>
      <c r="E38" s="22">
        <v>1</v>
      </c>
      <c r="F38" s="22" t="s">
        <v>20</v>
      </c>
      <c r="G38" s="30">
        <v>205.18</v>
      </c>
      <c r="H38" s="25">
        <f t="shared" si="7"/>
        <v>3077.7000000000003</v>
      </c>
      <c r="I38" s="25">
        <f t="shared" si="8"/>
        <v>6155.4000000000005</v>
      </c>
      <c r="J38" s="25">
        <f t="shared" si="2"/>
        <v>73864.800000000003</v>
      </c>
      <c r="K38" s="25">
        <f t="shared" si="9"/>
        <v>12310.800000000001</v>
      </c>
      <c r="L38" s="26">
        <v>1485.9</v>
      </c>
      <c r="M38" s="26">
        <v>0</v>
      </c>
      <c r="N38" s="26">
        <f>I38*1.04-I38</f>
        <v>246.21600000000035</v>
      </c>
      <c r="O38" s="25">
        <f>+K38+L38</f>
        <v>13796.7</v>
      </c>
      <c r="P38" s="27">
        <f>+J38+O38</f>
        <v>87661.5</v>
      </c>
    </row>
    <row r="39" spans="1:16" x14ac:dyDescent="0.25">
      <c r="A39" s="76"/>
      <c r="B39" s="52" t="s">
        <v>80</v>
      </c>
      <c r="C39" s="22" t="s">
        <v>81</v>
      </c>
      <c r="D39" s="23">
        <v>39114</v>
      </c>
      <c r="E39" s="22">
        <v>1</v>
      </c>
      <c r="F39" s="22" t="s">
        <v>20</v>
      </c>
      <c r="G39" s="24">
        <v>256.72000000000003</v>
      </c>
      <c r="H39" s="25">
        <f t="shared" si="7"/>
        <v>3850.8</v>
      </c>
      <c r="I39" s="25">
        <f t="shared" si="8"/>
        <v>7701.6</v>
      </c>
      <c r="J39" s="25">
        <f t="shared" si="2"/>
        <v>92419.200000000012</v>
      </c>
      <c r="K39" s="25">
        <f t="shared" si="9"/>
        <v>15403.2</v>
      </c>
      <c r="L39" s="26">
        <v>1762.8</v>
      </c>
      <c r="M39" s="26">
        <v>0</v>
      </c>
      <c r="N39" s="26">
        <f>I39*1.04-I39</f>
        <v>308.06400000000031</v>
      </c>
      <c r="O39" s="25">
        <f>+K39+L39</f>
        <v>17166</v>
      </c>
      <c r="P39" s="27">
        <f>+J39+O39</f>
        <v>109585.20000000001</v>
      </c>
    </row>
    <row r="40" spans="1:16" x14ac:dyDescent="0.25">
      <c r="A40" s="76"/>
      <c r="B40" s="52" t="s">
        <v>82</v>
      </c>
      <c r="C40" s="22" t="s">
        <v>83</v>
      </c>
      <c r="D40" s="23">
        <v>40502</v>
      </c>
      <c r="E40" s="22">
        <v>1</v>
      </c>
      <c r="F40" s="22" t="s">
        <v>20</v>
      </c>
      <c r="G40" s="24">
        <v>205.18</v>
      </c>
      <c r="H40" s="25">
        <f t="shared" si="7"/>
        <v>3077.7000000000003</v>
      </c>
      <c r="I40" s="25">
        <f t="shared" si="8"/>
        <v>6155.4000000000005</v>
      </c>
      <c r="J40" s="25">
        <f t="shared" si="2"/>
        <v>73864.800000000003</v>
      </c>
      <c r="K40" s="25">
        <f t="shared" si="9"/>
        <v>12310.800000000001</v>
      </c>
      <c r="L40" s="26">
        <v>1485.95</v>
      </c>
      <c r="M40" s="26">
        <v>0</v>
      </c>
      <c r="N40" s="26">
        <f>I40*1.04-I40</f>
        <v>246.21600000000035</v>
      </c>
      <c r="O40" s="25">
        <f>+K40+L40</f>
        <v>13796.750000000002</v>
      </c>
      <c r="P40" s="27">
        <f>+J40+O40</f>
        <v>87661.55</v>
      </c>
    </row>
    <row r="41" spans="1:16" x14ac:dyDescent="0.25">
      <c r="A41" s="76"/>
      <c r="B41" s="52" t="s">
        <v>84</v>
      </c>
      <c r="C41" s="22" t="s">
        <v>85</v>
      </c>
      <c r="D41" s="23">
        <v>41900</v>
      </c>
      <c r="E41" s="22">
        <v>1</v>
      </c>
      <c r="F41" s="22" t="s">
        <v>20</v>
      </c>
      <c r="G41" s="24">
        <v>315.99</v>
      </c>
      <c r="H41" s="25">
        <f t="shared" si="7"/>
        <v>4739.8500000000004</v>
      </c>
      <c r="I41" s="25">
        <f t="shared" si="8"/>
        <v>9479.7000000000007</v>
      </c>
      <c r="J41" s="25">
        <f t="shared" si="2"/>
        <v>113756.40000000001</v>
      </c>
      <c r="K41" s="25">
        <f t="shared" si="9"/>
        <v>18959.400000000001</v>
      </c>
      <c r="L41" s="26">
        <v>2131.5</v>
      </c>
      <c r="M41" s="26">
        <v>0</v>
      </c>
      <c r="N41" s="26">
        <f>I41*1.04-I41</f>
        <v>379.1880000000001</v>
      </c>
      <c r="O41" s="25">
        <f>+K41+L41</f>
        <v>21090.9</v>
      </c>
      <c r="P41" s="27">
        <f>+J41+O41</f>
        <v>134847.30000000002</v>
      </c>
    </row>
    <row r="42" spans="1:16" x14ac:dyDescent="0.25">
      <c r="A42" s="76"/>
      <c r="B42" s="52" t="s">
        <v>86</v>
      </c>
      <c r="C42" s="22" t="s">
        <v>87</v>
      </c>
      <c r="D42" s="23">
        <v>42495</v>
      </c>
      <c r="E42" s="22">
        <v>4</v>
      </c>
      <c r="F42" s="22" t="s">
        <v>20</v>
      </c>
      <c r="G42" s="30">
        <v>254.8</v>
      </c>
      <c r="H42" s="25">
        <f t="shared" si="7"/>
        <v>3822</v>
      </c>
      <c r="I42" s="25">
        <f t="shared" si="8"/>
        <v>7644</v>
      </c>
      <c r="J42" s="25">
        <f>I42*8</f>
        <v>61152</v>
      </c>
      <c r="K42" s="25">
        <v>10192</v>
      </c>
      <c r="L42" s="26">
        <v>875.4</v>
      </c>
      <c r="M42" s="26">
        <v>0</v>
      </c>
      <c r="N42" s="26">
        <f>I42*1.04-I42</f>
        <v>305.76000000000022</v>
      </c>
      <c r="O42" s="25">
        <f>+K42+L42</f>
        <v>11067.4</v>
      </c>
      <c r="P42" s="27">
        <f>+J42+O42</f>
        <v>72219.399999999994</v>
      </c>
    </row>
    <row r="43" spans="1:16" x14ac:dyDescent="0.25">
      <c r="A43" s="76"/>
      <c r="B43" s="52" t="s">
        <v>88</v>
      </c>
      <c r="C43" s="22" t="s">
        <v>87</v>
      </c>
      <c r="D43" s="23">
        <v>42508</v>
      </c>
      <c r="E43" s="22">
        <v>4</v>
      </c>
      <c r="F43" s="22" t="s">
        <v>20</v>
      </c>
      <c r="G43" s="30">
        <v>181.68</v>
      </c>
      <c r="H43" s="25">
        <f>G43*15</f>
        <v>2725.2000000000003</v>
      </c>
      <c r="I43" s="25">
        <f t="shared" si="8"/>
        <v>5450.4000000000005</v>
      </c>
      <c r="J43" s="25">
        <f>I43*7.5</f>
        <v>40878.000000000007</v>
      </c>
      <c r="K43" s="25">
        <f>(6813*60)/(G13*60)*G13</f>
        <v>6813</v>
      </c>
      <c r="L43" s="26">
        <v>669.55</v>
      </c>
      <c r="M43" s="26">
        <v>0</v>
      </c>
      <c r="N43" s="26">
        <f>I43*1.04-I43</f>
        <v>218.01600000000053</v>
      </c>
      <c r="O43" s="25">
        <f>+K43+L43</f>
        <v>7482.55</v>
      </c>
      <c r="P43" s="27">
        <f>+J43+O43</f>
        <v>48360.55000000001</v>
      </c>
    </row>
    <row r="44" spans="1:16" x14ac:dyDescent="0.25">
      <c r="A44" s="76"/>
      <c r="B44" s="52" t="s">
        <v>89</v>
      </c>
      <c r="C44" s="22" t="s">
        <v>90</v>
      </c>
      <c r="D44" s="23">
        <v>42508</v>
      </c>
      <c r="E44" s="22"/>
      <c r="F44" s="22" t="s">
        <v>20</v>
      </c>
      <c r="G44" s="30">
        <v>190.88</v>
      </c>
      <c r="H44" s="25">
        <f>G44*15</f>
        <v>2863.2</v>
      </c>
      <c r="I44" s="25">
        <f t="shared" si="8"/>
        <v>5726.4</v>
      </c>
      <c r="J44" s="25">
        <f>I44*7.5</f>
        <v>42948</v>
      </c>
      <c r="K44" s="25">
        <f>(7158*60)/(G13*60)*G13</f>
        <v>7158</v>
      </c>
      <c r="L44" s="26">
        <v>700.3</v>
      </c>
      <c r="M44" s="26">
        <v>0</v>
      </c>
      <c r="N44" s="26">
        <f>I44*1.04-I44</f>
        <v>229.05600000000049</v>
      </c>
      <c r="O44" s="25">
        <f>+K44+L44</f>
        <v>7858.3</v>
      </c>
      <c r="P44" s="27">
        <f>+J44+O44</f>
        <v>50806.3</v>
      </c>
    </row>
    <row r="45" spans="1:16" x14ac:dyDescent="0.25">
      <c r="A45" s="76"/>
      <c r="B45" s="52" t="s">
        <v>91</v>
      </c>
      <c r="C45" s="22" t="s">
        <v>87</v>
      </c>
      <c r="D45" s="23">
        <v>42508</v>
      </c>
      <c r="E45" s="22">
        <v>4</v>
      </c>
      <c r="F45" s="22" t="s">
        <v>20</v>
      </c>
      <c r="G45" s="30">
        <v>181.68</v>
      </c>
      <c r="H45" s="25">
        <f>G45*15</f>
        <v>2725.2000000000003</v>
      </c>
      <c r="I45" s="25">
        <f t="shared" si="8"/>
        <v>5450.4000000000005</v>
      </c>
      <c r="J45" s="25">
        <f>I45*7.5</f>
        <v>40878.000000000007</v>
      </c>
      <c r="K45" s="25">
        <f>(6813*60)/(G13*60)*G13</f>
        <v>6813</v>
      </c>
      <c r="L45" s="26">
        <v>669.5</v>
      </c>
      <c r="M45" s="26">
        <v>0</v>
      </c>
      <c r="N45" s="26">
        <f>I45*1.04-I45</f>
        <v>218.01600000000053</v>
      </c>
      <c r="O45" s="25">
        <f>+K45+L45</f>
        <v>7482.5</v>
      </c>
      <c r="P45" s="27">
        <f>+J45+O45</f>
        <v>48360.500000000007</v>
      </c>
    </row>
    <row r="46" spans="1:16" x14ac:dyDescent="0.25">
      <c r="A46" s="76"/>
      <c r="B46" s="52" t="s">
        <v>92</v>
      </c>
      <c r="C46" s="22" t="s">
        <v>87</v>
      </c>
      <c r="D46" s="23">
        <v>42520</v>
      </c>
      <c r="E46" s="22">
        <v>4</v>
      </c>
      <c r="F46" s="22" t="s">
        <v>20</v>
      </c>
      <c r="G46" s="30">
        <v>181.68</v>
      </c>
      <c r="H46" s="25">
        <f>G46*15</f>
        <v>2725.2000000000003</v>
      </c>
      <c r="I46" s="25">
        <f t="shared" si="8"/>
        <v>5450.4000000000005</v>
      </c>
      <c r="J46" s="25">
        <f>I46*8</f>
        <v>43603.200000000004</v>
      </c>
      <c r="K46" s="25">
        <f>(6358.8*60)/(G13*60)*G13</f>
        <v>6358.8</v>
      </c>
      <c r="L46" s="26">
        <v>669.55</v>
      </c>
      <c r="M46" s="26">
        <v>0</v>
      </c>
      <c r="N46" s="26">
        <f>I46*1.04-I46</f>
        <v>218.01600000000053</v>
      </c>
      <c r="O46" s="25">
        <f>+K46+L46</f>
        <v>7028.35</v>
      </c>
      <c r="P46" s="27">
        <f>+J46+O46</f>
        <v>50631.55</v>
      </c>
    </row>
    <row r="47" spans="1:16" x14ac:dyDescent="0.25">
      <c r="A47" s="76"/>
      <c r="B47" s="52" t="s">
        <v>93</v>
      </c>
      <c r="C47" s="22" t="s">
        <v>94</v>
      </c>
      <c r="D47" s="23">
        <v>39722</v>
      </c>
      <c r="E47" s="22">
        <v>1</v>
      </c>
      <c r="F47" s="22" t="s">
        <v>20</v>
      </c>
      <c r="G47" s="30">
        <v>244.55</v>
      </c>
      <c r="H47" s="25">
        <f t="shared" si="7"/>
        <v>3668.25</v>
      </c>
      <c r="I47" s="25">
        <f t="shared" si="8"/>
        <v>7336.5</v>
      </c>
      <c r="J47" s="25">
        <f t="shared" si="2"/>
        <v>88038</v>
      </c>
      <c r="K47" s="25">
        <f t="shared" si="9"/>
        <v>14673</v>
      </c>
      <c r="L47" s="26">
        <v>1686.1</v>
      </c>
      <c r="M47" s="26">
        <v>0</v>
      </c>
      <c r="N47" s="26">
        <f>I47*1.04-I47</f>
        <v>293.46000000000004</v>
      </c>
      <c r="O47" s="25">
        <f>+K47+L47</f>
        <v>16359.1</v>
      </c>
      <c r="P47" s="27">
        <f>+J47+O47</f>
        <v>104397.1</v>
      </c>
    </row>
    <row r="48" spans="1:16" s="96" customFormat="1" x14ac:dyDescent="0.25">
      <c r="A48" s="76"/>
      <c r="B48" s="89" t="s">
        <v>95</v>
      </c>
      <c r="C48" s="90" t="s">
        <v>96</v>
      </c>
      <c r="D48" s="91">
        <v>36540</v>
      </c>
      <c r="E48" s="90">
        <v>3</v>
      </c>
      <c r="F48" s="90" t="s">
        <v>97</v>
      </c>
      <c r="G48" s="92">
        <v>230.56</v>
      </c>
      <c r="H48" s="93">
        <f t="shared" si="7"/>
        <v>3458.4</v>
      </c>
      <c r="I48" s="93">
        <f t="shared" si="8"/>
        <v>6916.8</v>
      </c>
      <c r="J48" s="93">
        <f t="shared" si="2"/>
        <v>83001.600000000006</v>
      </c>
      <c r="K48" s="93">
        <f>G48*60</f>
        <v>13833.6</v>
      </c>
      <c r="L48" s="94">
        <v>1607.25</v>
      </c>
      <c r="M48" s="94">
        <v>0</v>
      </c>
      <c r="N48" s="94">
        <f>I48*1.04-I48</f>
        <v>276.67200000000048</v>
      </c>
      <c r="O48" s="93">
        <f>+K48+L48</f>
        <v>15440.85</v>
      </c>
      <c r="P48" s="95">
        <f>+J48+O48</f>
        <v>98442.450000000012</v>
      </c>
    </row>
    <row r="49" spans="1:16" x14ac:dyDescent="0.25">
      <c r="A49" s="76"/>
      <c r="B49" s="52" t="s">
        <v>98</v>
      </c>
      <c r="C49" s="22" t="s">
        <v>63</v>
      </c>
      <c r="D49" s="23">
        <v>41153</v>
      </c>
      <c r="E49" s="22">
        <v>3</v>
      </c>
      <c r="F49" s="22" t="s">
        <v>20</v>
      </c>
      <c r="G49" s="30">
        <v>234.75</v>
      </c>
      <c r="H49" s="25">
        <f t="shared" si="7"/>
        <v>3521.25</v>
      </c>
      <c r="I49" s="25">
        <f t="shared" si="8"/>
        <v>7042.5</v>
      </c>
      <c r="J49" s="25">
        <f t="shared" si="2"/>
        <v>84510</v>
      </c>
      <c r="K49" s="25">
        <f t="shared" ref="K49:K63" si="10">G49*60</f>
        <v>14085</v>
      </c>
      <c r="L49" s="26">
        <v>1674.75</v>
      </c>
      <c r="M49" s="26">
        <v>0</v>
      </c>
      <c r="N49" s="26">
        <f>I49*1.04-I49</f>
        <v>281.69999999999982</v>
      </c>
      <c r="O49" s="25">
        <f>+K49+L49</f>
        <v>15759.75</v>
      </c>
      <c r="P49" s="27">
        <f>+J49+O49</f>
        <v>100269.75</v>
      </c>
    </row>
    <row r="50" spans="1:16" x14ac:dyDescent="0.25">
      <c r="A50" s="76"/>
      <c r="B50" s="52" t="s">
        <v>99</v>
      </c>
      <c r="C50" s="22" t="s">
        <v>75</v>
      </c>
      <c r="D50" s="23">
        <v>41153</v>
      </c>
      <c r="E50" s="22">
        <v>4</v>
      </c>
      <c r="F50" s="22" t="s">
        <v>20</v>
      </c>
      <c r="G50" s="30">
        <v>209.35</v>
      </c>
      <c r="H50" s="25">
        <f t="shared" si="7"/>
        <v>3140.25</v>
      </c>
      <c r="I50" s="25">
        <f t="shared" si="8"/>
        <v>6280.5</v>
      </c>
      <c r="J50" s="25">
        <f t="shared" si="2"/>
        <v>75366</v>
      </c>
      <c r="K50" s="25">
        <f t="shared" si="10"/>
        <v>12561</v>
      </c>
      <c r="L50" s="26">
        <v>1513.9</v>
      </c>
      <c r="M50" s="26">
        <v>0</v>
      </c>
      <c r="N50" s="26">
        <f>I50*1.04-I50</f>
        <v>251.22000000000025</v>
      </c>
      <c r="O50" s="25">
        <f>+K50+L50</f>
        <v>14074.9</v>
      </c>
      <c r="P50" s="27">
        <f>+J50+O50</f>
        <v>89440.9</v>
      </c>
    </row>
    <row r="51" spans="1:16" x14ac:dyDescent="0.25">
      <c r="A51" s="76"/>
      <c r="B51" s="52" t="s">
        <v>100</v>
      </c>
      <c r="C51" s="22" t="s">
        <v>67</v>
      </c>
      <c r="D51" s="23">
        <v>40396</v>
      </c>
      <c r="E51" s="22">
        <v>2</v>
      </c>
      <c r="F51" s="22" t="s">
        <v>20</v>
      </c>
      <c r="G51" s="24">
        <v>200.01</v>
      </c>
      <c r="H51" s="25">
        <f t="shared" si="7"/>
        <v>3000.1499999999996</v>
      </c>
      <c r="I51" s="25">
        <f t="shared" si="8"/>
        <v>6000.2999999999993</v>
      </c>
      <c r="J51" s="25">
        <f t="shared" si="2"/>
        <v>72003.599999999991</v>
      </c>
      <c r="K51" s="25">
        <f t="shared" si="10"/>
        <v>12000.599999999999</v>
      </c>
      <c r="L51" s="26">
        <v>1376.2</v>
      </c>
      <c r="M51" s="26">
        <v>0</v>
      </c>
      <c r="N51" s="26">
        <f>I51*1.04-I51</f>
        <v>240.01200000000063</v>
      </c>
      <c r="O51" s="25">
        <f>+K51+L51</f>
        <v>13376.8</v>
      </c>
      <c r="P51" s="27">
        <f>+J51+O51</f>
        <v>85380.4</v>
      </c>
    </row>
    <row r="52" spans="1:16" x14ac:dyDescent="0.25">
      <c r="A52" s="76"/>
      <c r="B52" s="52" t="s">
        <v>101</v>
      </c>
      <c r="C52" s="22" t="s">
        <v>102</v>
      </c>
      <c r="D52" s="23">
        <v>40917</v>
      </c>
      <c r="E52" s="22">
        <v>1</v>
      </c>
      <c r="F52" s="22" t="s">
        <v>20</v>
      </c>
      <c r="G52" s="24">
        <v>207.3</v>
      </c>
      <c r="H52" s="25">
        <f t="shared" si="7"/>
        <v>3109.5</v>
      </c>
      <c r="I52" s="25">
        <f t="shared" si="8"/>
        <v>6219</v>
      </c>
      <c r="J52" s="25">
        <f t="shared" si="2"/>
        <v>74628</v>
      </c>
      <c r="K52" s="25">
        <f t="shared" si="10"/>
        <v>12438</v>
      </c>
      <c r="L52" s="26">
        <v>1395.95</v>
      </c>
      <c r="M52" s="26">
        <v>0</v>
      </c>
      <c r="N52" s="26">
        <f>I52*1.04-I52</f>
        <v>248.76000000000022</v>
      </c>
      <c r="O52" s="25">
        <f>+K52+L52</f>
        <v>13833.95</v>
      </c>
      <c r="P52" s="27">
        <f>+J52+O52</f>
        <v>88461.95</v>
      </c>
    </row>
    <row r="53" spans="1:16" x14ac:dyDescent="0.25">
      <c r="A53" s="76"/>
      <c r="B53" s="52" t="s">
        <v>103</v>
      </c>
      <c r="C53" s="22" t="s">
        <v>104</v>
      </c>
      <c r="D53" s="23">
        <v>39182</v>
      </c>
      <c r="E53" s="22">
        <v>1</v>
      </c>
      <c r="F53" s="22" t="s">
        <v>20</v>
      </c>
      <c r="G53" s="30">
        <v>234.75</v>
      </c>
      <c r="H53" s="25">
        <f t="shared" si="7"/>
        <v>3521.25</v>
      </c>
      <c r="I53" s="25">
        <f t="shared" si="8"/>
        <v>7042.5</v>
      </c>
      <c r="J53" s="25">
        <f t="shared" si="2"/>
        <v>84510</v>
      </c>
      <c r="K53" s="25">
        <f t="shared" si="10"/>
        <v>14085</v>
      </c>
      <c r="L53" s="26">
        <v>1674.75</v>
      </c>
      <c r="M53" s="26">
        <v>0</v>
      </c>
      <c r="N53" s="26">
        <f>I53*1.04-I53</f>
        <v>281.69999999999982</v>
      </c>
      <c r="O53" s="25">
        <f>+K53+L53</f>
        <v>15759.75</v>
      </c>
      <c r="P53" s="27">
        <f>+J53+O53</f>
        <v>100269.75</v>
      </c>
    </row>
    <row r="54" spans="1:16" x14ac:dyDescent="0.25">
      <c r="A54" s="76"/>
      <c r="B54" s="52" t="s">
        <v>105</v>
      </c>
      <c r="C54" s="22" t="s">
        <v>106</v>
      </c>
      <c r="D54" s="23">
        <v>41325</v>
      </c>
      <c r="E54" s="22">
        <v>1</v>
      </c>
      <c r="F54" s="22" t="s">
        <v>20</v>
      </c>
      <c r="G54" s="30">
        <v>173.49</v>
      </c>
      <c r="H54" s="25">
        <f t="shared" si="7"/>
        <v>2602.3500000000004</v>
      </c>
      <c r="I54" s="25">
        <f t="shared" si="8"/>
        <v>5204.7000000000007</v>
      </c>
      <c r="J54" s="25">
        <f t="shared" si="2"/>
        <v>62456.400000000009</v>
      </c>
      <c r="K54" s="25">
        <f t="shared" si="10"/>
        <v>10409.400000000001</v>
      </c>
      <c r="L54" s="26">
        <v>1291.75</v>
      </c>
      <c r="M54" s="26">
        <v>0</v>
      </c>
      <c r="N54" s="26">
        <f>I54*1.04-I54</f>
        <v>208.1880000000001</v>
      </c>
      <c r="O54" s="25">
        <f>+K54+L54</f>
        <v>11701.150000000001</v>
      </c>
      <c r="P54" s="27">
        <f>+J54+O54</f>
        <v>74157.550000000017</v>
      </c>
    </row>
    <row r="55" spans="1:16" x14ac:dyDescent="0.25">
      <c r="A55" s="76"/>
      <c r="B55" s="52" t="s">
        <v>107</v>
      </c>
      <c r="C55" s="22" t="s">
        <v>65</v>
      </c>
      <c r="D55" s="23">
        <v>41309</v>
      </c>
      <c r="E55" s="22">
        <v>4</v>
      </c>
      <c r="F55" s="22" t="s">
        <v>20</v>
      </c>
      <c r="G55" s="24">
        <v>200.01</v>
      </c>
      <c r="H55" s="25">
        <f t="shared" si="7"/>
        <v>3000.1499999999996</v>
      </c>
      <c r="I55" s="25">
        <f t="shared" si="8"/>
        <v>6000.2999999999993</v>
      </c>
      <c r="J55" s="25">
        <f t="shared" si="2"/>
        <v>72003.599999999991</v>
      </c>
      <c r="K55" s="25">
        <f t="shared" si="10"/>
        <v>12000.599999999999</v>
      </c>
      <c r="L55" s="26">
        <v>1291.8</v>
      </c>
      <c r="M55" s="26">
        <v>0</v>
      </c>
      <c r="N55" s="26">
        <f>I55*1.04-I55</f>
        <v>240.01200000000063</v>
      </c>
      <c r="O55" s="25">
        <f>+K55+L55</f>
        <v>13292.399999999998</v>
      </c>
      <c r="P55" s="27">
        <f>+J55+O55</f>
        <v>85295.999999999985</v>
      </c>
    </row>
    <row r="56" spans="1:16" x14ac:dyDescent="0.25">
      <c r="A56" s="76"/>
      <c r="B56" s="52" t="s">
        <v>108</v>
      </c>
      <c r="C56" s="22" t="s">
        <v>109</v>
      </c>
      <c r="D56" s="23">
        <v>42293</v>
      </c>
      <c r="E56" s="22">
        <v>1</v>
      </c>
      <c r="F56" s="22" t="s">
        <v>20</v>
      </c>
      <c r="G56" s="30">
        <v>287.70999999999998</v>
      </c>
      <c r="H56" s="25">
        <f t="shared" si="7"/>
        <v>4315.6499999999996</v>
      </c>
      <c r="I56" s="25">
        <f t="shared" si="8"/>
        <v>8631.2999999999993</v>
      </c>
      <c r="J56" s="25">
        <f t="shared" si="2"/>
        <v>103575.59999999999</v>
      </c>
      <c r="K56" s="25">
        <f t="shared" si="10"/>
        <v>17262.599999999999</v>
      </c>
      <c r="L56" s="26">
        <v>1957.3</v>
      </c>
      <c r="M56" s="26">
        <v>0</v>
      </c>
      <c r="N56" s="26">
        <f>I56*1.04-I56</f>
        <v>345.25200000000041</v>
      </c>
      <c r="O56" s="25">
        <f>+K56+L56</f>
        <v>19219.899999999998</v>
      </c>
      <c r="P56" s="27">
        <f>+J56+O56</f>
        <v>122795.49999999999</v>
      </c>
    </row>
    <row r="57" spans="1:16" x14ac:dyDescent="0.25">
      <c r="A57" s="76"/>
      <c r="B57" s="52" t="s">
        <v>110</v>
      </c>
      <c r="C57" s="22" t="s">
        <v>96</v>
      </c>
      <c r="D57" s="23">
        <v>37143</v>
      </c>
      <c r="E57" s="22">
        <v>3</v>
      </c>
      <c r="F57" s="22" t="s">
        <v>20</v>
      </c>
      <c r="G57" s="30">
        <v>220.48</v>
      </c>
      <c r="H57" s="25">
        <f t="shared" si="7"/>
        <v>3307.2</v>
      </c>
      <c r="I57" s="25">
        <f t="shared" si="8"/>
        <v>6614.4</v>
      </c>
      <c r="J57" s="25">
        <f t="shared" si="2"/>
        <v>79372.799999999988</v>
      </c>
      <c r="K57" s="25">
        <f t="shared" si="10"/>
        <v>13228.8</v>
      </c>
      <c r="L57" s="26">
        <v>1588.3</v>
      </c>
      <c r="M57" s="26">
        <v>0</v>
      </c>
      <c r="N57" s="26">
        <f>I57*1.04-I57</f>
        <v>264.57600000000002</v>
      </c>
      <c r="O57" s="25">
        <f>+K57+L57</f>
        <v>14817.099999999999</v>
      </c>
      <c r="P57" s="27">
        <f>+J57+O57</f>
        <v>94189.9</v>
      </c>
    </row>
    <row r="58" spans="1:16" x14ac:dyDescent="0.25">
      <c r="A58" s="76"/>
      <c r="B58" s="52" t="s">
        <v>111</v>
      </c>
      <c r="C58" s="22" t="s">
        <v>112</v>
      </c>
      <c r="D58" s="23">
        <v>39797</v>
      </c>
      <c r="E58" s="22">
        <v>1</v>
      </c>
      <c r="F58" s="22" t="s">
        <v>20</v>
      </c>
      <c r="G58" s="30">
        <v>208.55</v>
      </c>
      <c r="H58" s="25">
        <f t="shared" si="7"/>
        <v>3128.25</v>
      </c>
      <c r="I58" s="25">
        <f t="shared" si="8"/>
        <v>6256.5</v>
      </c>
      <c r="J58" s="25">
        <f t="shared" si="2"/>
        <v>75078</v>
      </c>
      <c r="K58" s="25">
        <f t="shared" si="10"/>
        <v>12513</v>
      </c>
      <c r="L58" s="26">
        <v>1508.5</v>
      </c>
      <c r="M58" s="26">
        <v>0</v>
      </c>
      <c r="N58" s="26">
        <f>I58*1.04-I58</f>
        <v>250.26000000000022</v>
      </c>
      <c r="O58" s="25">
        <f>+K58+L58</f>
        <v>14021.5</v>
      </c>
      <c r="P58" s="27">
        <f>+J58+O58</f>
        <v>89099.5</v>
      </c>
    </row>
    <row r="59" spans="1:16" x14ac:dyDescent="0.25">
      <c r="A59" s="76"/>
      <c r="B59" s="52" t="s">
        <v>113</v>
      </c>
      <c r="C59" s="22" t="s">
        <v>71</v>
      </c>
      <c r="D59" s="23">
        <v>41450</v>
      </c>
      <c r="E59" s="22">
        <v>3</v>
      </c>
      <c r="F59" s="22" t="s">
        <v>20</v>
      </c>
      <c r="G59" s="30">
        <v>212</v>
      </c>
      <c r="H59" s="25">
        <f t="shared" si="7"/>
        <v>3180</v>
      </c>
      <c r="I59" s="25">
        <f t="shared" si="8"/>
        <v>6360</v>
      </c>
      <c r="J59" s="25">
        <f t="shared" si="2"/>
        <v>76320</v>
      </c>
      <c r="K59" s="25">
        <f t="shared" si="10"/>
        <v>12720</v>
      </c>
      <c r="L59" s="26">
        <v>1531.6</v>
      </c>
      <c r="M59" s="26">
        <v>0</v>
      </c>
      <c r="N59" s="26">
        <f>I59*1.04-I59</f>
        <v>254.40000000000055</v>
      </c>
      <c r="O59" s="25">
        <f>+K59+L59</f>
        <v>14251.6</v>
      </c>
      <c r="P59" s="27">
        <f>+J59+O59</f>
        <v>90571.6</v>
      </c>
    </row>
    <row r="60" spans="1:16" x14ac:dyDescent="0.25">
      <c r="A60" s="76"/>
      <c r="B60" s="52" t="s">
        <v>114</v>
      </c>
      <c r="C60" s="22" t="s">
        <v>115</v>
      </c>
      <c r="D60" s="23">
        <v>41456</v>
      </c>
      <c r="E60" s="22">
        <v>1</v>
      </c>
      <c r="F60" s="22" t="s">
        <v>20</v>
      </c>
      <c r="G60" s="30">
        <v>151.86000000000001</v>
      </c>
      <c r="H60" s="25">
        <f t="shared" si="7"/>
        <v>2277.9</v>
      </c>
      <c r="I60" s="25">
        <f t="shared" si="8"/>
        <v>4555.8</v>
      </c>
      <c r="J60" s="25">
        <f t="shared" si="2"/>
        <v>54669.600000000006</v>
      </c>
      <c r="K60" s="25">
        <f t="shared" si="10"/>
        <v>9111.6</v>
      </c>
      <c r="L60" s="26">
        <v>1154.4000000000001</v>
      </c>
      <c r="M60" s="26">
        <v>0</v>
      </c>
      <c r="N60" s="26">
        <f>I60*1.04-I60</f>
        <v>182.23199999999997</v>
      </c>
      <c r="O60" s="25">
        <f>+K60+L60</f>
        <v>10266</v>
      </c>
      <c r="P60" s="27">
        <f>+J60+O60</f>
        <v>64935.600000000006</v>
      </c>
    </row>
    <row r="61" spans="1:16" x14ac:dyDescent="0.25">
      <c r="A61" s="76"/>
      <c r="B61" s="82" t="s">
        <v>116</v>
      </c>
      <c r="C61" s="83" t="s">
        <v>71</v>
      </c>
      <c r="D61" s="84">
        <v>39248</v>
      </c>
      <c r="E61" s="83">
        <v>3</v>
      </c>
      <c r="F61" s="83" t="s">
        <v>20</v>
      </c>
      <c r="G61" s="85">
        <v>234.75</v>
      </c>
      <c r="H61" s="86">
        <f t="shared" si="7"/>
        <v>3521.25</v>
      </c>
      <c r="I61" s="86">
        <f t="shared" si="8"/>
        <v>7042.5</v>
      </c>
      <c r="J61" s="86">
        <f>I61*8.5</f>
        <v>59861.25</v>
      </c>
      <c r="K61" s="86">
        <v>0</v>
      </c>
      <c r="L61" s="87">
        <v>837.4</v>
      </c>
      <c r="M61" s="87">
        <v>0</v>
      </c>
      <c r="N61" s="87">
        <f>I61*1.04-I61</f>
        <v>281.69999999999982</v>
      </c>
      <c r="O61" s="86">
        <f>+K61+L61</f>
        <v>837.4</v>
      </c>
      <c r="P61" s="88">
        <f>+J61+O61</f>
        <v>60698.65</v>
      </c>
    </row>
    <row r="62" spans="1:16" x14ac:dyDescent="0.25">
      <c r="A62" s="76"/>
      <c r="B62" s="52" t="s">
        <v>117</v>
      </c>
      <c r="C62" s="22" t="s">
        <v>118</v>
      </c>
      <c r="D62" s="23">
        <v>41309</v>
      </c>
      <c r="E62" s="22">
        <v>1</v>
      </c>
      <c r="F62" s="22" t="s">
        <v>20</v>
      </c>
      <c r="G62" s="30">
        <v>173.49</v>
      </c>
      <c r="H62" s="25">
        <f t="shared" si="7"/>
        <v>2602.3500000000004</v>
      </c>
      <c r="I62" s="25">
        <f t="shared" si="8"/>
        <v>5204.7000000000007</v>
      </c>
      <c r="J62" s="25">
        <f t="shared" si="2"/>
        <v>62456.400000000009</v>
      </c>
      <c r="K62" s="25">
        <v>8240.68</v>
      </c>
      <c r="L62" s="26">
        <v>968.8</v>
      </c>
      <c r="M62" s="26">
        <v>0</v>
      </c>
      <c r="N62" s="26">
        <f>I62*1.04-I62</f>
        <v>208.1880000000001</v>
      </c>
      <c r="O62" s="25">
        <f>+K62+L62</f>
        <v>9209.48</v>
      </c>
      <c r="P62" s="27">
        <f>+J62+O62</f>
        <v>71665.88</v>
      </c>
    </row>
    <row r="63" spans="1:16" x14ac:dyDescent="0.25">
      <c r="A63" s="76"/>
      <c r="B63" s="52" t="s">
        <v>119</v>
      </c>
      <c r="C63" s="22" t="s">
        <v>120</v>
      </c>
      <c r="D63" s="23">
        <v>41422</v>
      </c>
      <c r="E63" s="22">
        <v>2</v>
      </c>
      <c r="F63" s="22" t="s">
        <v>20</v>
      </c>
      <c r="G63" s="30">
        <v>173.49</v>
      </c>
      <c r="H63" s="25">
        <f t="shared" si="7"/>
        <v>2602.3500000000004</v>
      </c>
      <c r="I63" s="25">
        <f t="shared" si="8"/>
        <v>5204.7000000000007</v>
      </c>
      <c r="J63" s="25">
        <f t="shared" si="2"/>
        <v>62456.400000000009</v>
      </c>
      <c r="K63" s="25">
        <f t="shared" si="10"/>
        <v>10409.400000000001</v>
      </c>
      <c r="L63" s="26">
        <v>1291.8</v>
      </c>
      <c r="M63" s="26">
        <v>0</v>
      </c>
      <c r="N63" s="26">
        <f>I63*1.04-I63</f>
        <v>208.1880000000001</v>
      </c>
      <c r="O63" s="25">
        <f>+K63+L63</f>
        <v>11701.2</v>
      </c>
      <c r="P63" s="27">
        <f>+J63+O63</f>
        <v>74157.600000000006</v>
      </c>
    </row>
    <row r="64" spans="1:16" ht="13.5" thickBot="1" x14ac:dyDescent="0.3">
      <c r="A64" s="98"/>
      <c r="B64" s="99" t="s">
        <v>121</v>
      </c>
      <c r="C64" s="100" t="s">
        <v>120</v>
      </c>
      <c r="D64" s="101">
        <v>42538</v>
      </c>
      <c r="E64" s="100">
        <v>2</v>
      </c>
      <c r="F64" s="33" t="s">
        <v>20</v>
      </c>
      <c r="G64" s="102">
        <v>209.35</v>
      </c>
      <c r="H64" s="103">
        <f t="shared" si="7"/>
        <v>3140.25</v>
      </c>
      <c r="I64" s="103">
        <f t="shared" si="8"/>
        <v>6280.5</v>
      </c>
      <c r="J64" s="36">
        <f>I64*6.5</f>
        <v>40823.25</v>
      </c>
      <c r="K64" s="36">
        <f>(6803.88*60)/(G13*60)*G13</f>
        <v>6803.88</v>
      </c>
      <c r="L64" s="37">
        <v>756.95</v>
      </c>
      <c r="M64" s="37">
        <v>0</v>
      </c>
      <c r="N64" s="37">
        <f>I64*1.04-I64</f>
        <v>251.22000000000025</v>
      </c>
      <c r="O64" s="36">
        <f>+K64+L64</f>
        <v>7560.83</v>
      </c>
      <c r="P64" s="38">
        <f>+J64+O64</f>
        <v>48384.08</v>
      </c>
    </row>
    <row r="65" spans="1:17" ht="6.75" customHeight="1" thickBot="1" x14ac:dyDescent="0.3">
      <c r="A65" s="39"/>
      <c r="G65" s="3"/>
      <c r="H65" s="2"/>
      <c r="J65" s="40"/>
      <c r="K65" s="42"/>
      <c r="O65" s="42"/>
    </row>
    <row r="66" spans="1:17" x14ac:dyDescent="0.25">
      <c r="A66" s="57" t="s">
        <v>122</v>
      </c>
      <c r="B66" s="44" t="s">
        <v>123</v>
      </c>
      <c r="C66" s="45" t="s">
        <v>124</v>
      </c>
      <c r="D66" s="46">
        <v>41198</v>
      </c>
      <c r="E66" s="45">
        <v>2</v>
      </c>
      <c r="F66" s="45" t="s">
        <v>20</v>
      </c>
      <c r="G66" s="104">
        <v>173.49</v>
      </c>
      <c r="H66" s="48">
        <f>G66*15</f>
        <v>2602.3500000000004</v>
      </c>
      <c r="I66" s="48">
        <f>H66*2</f>
        <v>5204.7000000000007</v>
      </c>
      <c r="J66" s="48">
        <f t="shared" si="2"/>
        <v>62456.400000000009</v>
      </c>
      <c r="K66" s="48">
        <f t="shared" ref="K66:K72" si="11">G66*60</f>
        <v>10409.400000000001</v>
      </c>
      <c r="L66" s="49">
        <v>1291.8</v>
      </c>
      <c r="M66" s="49">
        <v>0</v>
      </c>
      <c r="N66" s="49">
        <f>I66*1.04-I66</f>
        <v>208.1880000000001</v>
      </c>
      <c r="O66" s="48">
        <f>+K66+L66</f>
        <v>11701.2</v>
      </c>
      <c r="P66" s="50">
        <f>+J66+O66</f>
        <v>74157.600000000006</v>
      </c>
    </row>
    <row r="67" spans="1:17" x14ac:dyDescent="0.25">
      <c r="A67" s="58"/>
      <c r="B67" s="52" t="s">
        <v>125</v>
      </c>
      <c r="C67" s="22" t="s">
        <v>126</v>
      </c>
      <c r="D67" s="23">
        <v>38059</v>
      </c>
      <c r="E67" s="22">
        <v>1</v>
      </c>
      <c r="F67" s="22" t="s">
        <v>20</v>
      </c>
      <c r="G67" s="30">
        <v>224.75</v>
      </c>
      <c r="H67" s="25">
        <f t="shared" ref="H67:H73" si="12">G67*15</f>
        <v>3371.25</v>
      </c>
      <c r="I67" s="25">
        <f t="shared" ref="I67:I73" si="13">H67*2</f>
        <v>6742.5</v>
      </c>
      <c r="J67" s="25">
        <f t="shared" si="2"/>
        <v>80910</v>
      </c>
      <c r="K67" s="25">
        <f t="shared" si="11"/>
        <v>13485</v>
      </c>
      <c r="L67" s="26">
        <v>1616.75</v>
      </c>
      <c r="M67" s="26">
        <v>0</v>
      </c>
      <c r="N67" s="26">
        <f>I67*1.04-I67</f>
        <v>269.69999999999982</v>
      </c>
      <c r="O67" s="25">
        <f>+K67+L67</f>
        <v>15101.75</v>
      </c>
      <c r="P67" s="27">
        <f>+J67+O67</f>
        <v>96011.75</v>
      </c>
    </row>
    <row r="68" spans="1:17" x14ac:dyDescent="0.25">
      <c r="A68" s="58"/>
      <c r="B68" s="52" t="s">
        <v>127</v>
      </c>
      <c r="C68" s="22" t="s">
        <v>128</v>
      </c>
      <c r="D68" s="23">
        <v>40179</v>
      </c>
      <c r="E68" s="22">
        <v>1</v>
      </c>
      <c r="F68" s="22" t="s">
        <v>20</v>
      </c>
      <c r="G68" s="30">
        <v>292.45999999999998</v>
      </c>
      <c r="H68" s="25">
        <f t="shared" si="12"/>
        <v>4386.8999999999996</v>
      </c>
      <c r="I68" s="25">
        <f t="shared" si="13"/>
        <v>8773.7999999999993</v>
      </c>
      <c r="J68" s="25">
        <f t="shared" si="2"/>
        <v>105285.59999999999</v>
      </c>
      <c r="K68" s="25">
        <f t="shared" si="11"/>
        <v>17547.599999999999</v>
      </c>
      <c r="L68" s="26">
        <v>1986.65</v>
      </c>
      <c r="M68" s="26">
        <v>0</v>
      </c>
      <c r="N68" s="26">
        <f>I68*1.04-I68</f>
        <v>350.95200000000114</v>
      </c>
      <c r="O68" s="25">
        <f>+K68+L68</f>
        <v>19534.25</v>
      </c>
      <c r="P68" s="27">
        <f>+J68+O68</f>
        <v>124819.84999999999</v>
      </c>
    </row>
    <row r="69" spans="1:17" x14ac:dyDescent="0.25">
      <c r="A69" s="58"/>
      <c r="B69" s="52" t="s">
        <v>129</v>
      </c>
      <c r="C69" s="22" t="s">
        <v>130</v>
      </c>
      <c r="D69" s="23">
        <v>40179</v>
      </c>
      <c r="E69" s="22">
        <v>1</v>
      </c>
      <c r="F69" s="22" t="s">
        <v>20</v>
      </c>
      <c r="G69" s="30">
        <v>173.48</v>
      </c>
      <c r="H69" s="25">
        <f t="shared" si="12"/>
        <v>2602.1999999999998</v>
      </c>
      <c r="I69" s="25">
        <f t="shared" si="13"/>
        <v>5204.3999999999996</v>
      </c>
      <c r="J69" s="25">
        <f t="shared" si="2"/>
        <v>62452.799999999996</v>
      </c>
      <c r="K69" s="25">
        <f t="shared" si="11"/>
        <v>10408.799999999999</v>
      </c>
      <c r="L69" s="26">
        <v>1291.7</v>
      </c>
      <c r="M69" s="26">
        <v>0</v>
      </c>
      <c r="N69" s="26">
        <f>I69*1.04-I69</f>
        <v>208.17600000000039</v>
      </c>
      <c r="O69" s="25">
        <f>+K69+L69</f>
        <v>11700.5</v>
      </c>
      <c r="P69" s="27">
        <f>+J69+O69</f>
        <v>74153.299999999988</v>
      </c>
    </row>
    <row r="70" spans="1:17" x14ac:dyDescent="0.25">
      <c r="A70" s="58"/>
      <c r="B70" s="52" t="s">
        <v>131</v>
      </c>
      <c r="C70" s="22" t="s">
        <v>132</v>
      </c>
      <c r="D70" s="23">
        <v>42293</v>
      </c>
      <c r="E70" s="22">
        <v>1</v>
      </c>
      <c r="F70" s="22" t="s">
        <v>20</v>
      </c>
      <c r="G70" s="30">
        <v>341.37</v>
      </c>
      <c r="H70" s="25">
        <f t="shared" si="12"/>
        <v>5120.55</v>
      </c>
      <c r="I70" s="25">
        <f t="shared" si="13"/>
        <v>10241.1</v>
      </c>
      <c r="J70" s="25">
        <f t="shared" si="2"/>
        <v>122893.20000000001</v>
      </c>
      <c r="K70" s="25">
        <f t="shared" si="11"/>
        <v>20482.2</v>
      </c>
      <c r="L70" s="26">
        <v>2287</v>
      </c>
      <c r="M70" s="26">
        <v>0</v>
      </c>
      <c r="N70" s="26">
        <f>I70*1.04-I70</f>
        <v>409.64400000000023</v>
      </c>
      <c r="O70" s="25">
        <f>+K70+L70</f>
        <v>22769.200000000001</v>
      </c>
      <c r="P70" s="27">
        <f>+J70+O70</f>
        <v>145662.40000000002</v>
      </c>
    </row>
    <row r="71" spans="1:17" x14ac:dyDescent="0.25">
      <c r="A71" s="58"/>
      <c r="B71" s="52" t="s">
        <v>133</v>
      </c>
      <c r="C71" s="22" t="s">
        <v>67</v>
      </c>
      <c r="D71" s="23">
        <v>41898</v>
      </c>
      <c r="E71" s="22">
        <v>2</v>
      </c>
      <c r="F71" s="22" t="s">
        <v>20</v>
      </c>
      <c r="G71" s="30">
        <v>166.82</v>
      </c>
      <c r="H71" s="25">
        <f t="shared" si="12"/>
        <v>2502.2999999999997</v>
      </c>
      <c r="I71" s="25">
        <f t="shared" si="13"/>
        <v>5004.5999999999995</v>
      </c>
      <c r="J71" s="25">
        <f t="shared" si="2"/>
        <v>60055.199999999997</v>
      </c>
      <c r="K71" s="25">
        <f t="shared" si="11"/>
        <v>10009.199999999999</v>
      </c>
      <c r="L71" s="26">
        <v>1247.2</v>
      </c>
      <c r="M71" s="26">
        <v>0</v>
      </c>
      <c r="N71" s="26">
        <f>I71*1.04-I71</f>
        <v>200.1840000000002</v>
      </c>
      <c r="O71" s="25">
        <f>+K71+L71</f>
        <v>11256.4</v>
      </c>
      <c r="P71" s="27">
        <f>+J71+O71</f>
        <v>71311.599999999991</v>
      </c>
    </row>
    <row r="72" spans="1:17" x14ac:dyDescent="0.25">
      <c r="A72" s="58"/>
      <c r="B72" s="52" t="s">
        <v>134</v>
      </c>
      <c r="C72" s="22" t="s">
        <v>102</v>
      </c>
      <c r="D72" s="23">
        <v>41584</v>
      </c>
      <c r="E72" s="22">
        <v>2</v>
      </c>
      <c r="F72" s="22" t="s">
        <v>20</v>
      </c>
      <c r="G72" s="30">
        <v>173.45</v>
      </c>
      <c r="H72" s="25">
        <f t="shared" si="12"/>
        <v>2601.75</v>
      </c>
      <c r="I72" s="25">
        <f t="shared" si="13"/>
        <v>5203.5</v>
      </c>
      <c r="J72" s="25">
        <f t="shared" si="2"/>
        <v>62442</v>
      </c>
      <c r="K72" s="25">
        <f t="shared" si="11"/>
        <v>10407</v>
      </c>
      <c r="L72" s="26">
        <v>1291.55</v>
      </c>
      <c r="M72" s="26">
        <v>0</v>
      </c>
      <c r="N72" s="26">
        <f>I72*1.04-I72</f>
        <v>208.14000000000033</v>
      </c>
      <c r="O72" s="25">
        <f>+K72+L72</f>
        <v>11698.55</v>
      </c>
      <c r="P72" s="27">
        <f>+J72+O72</f>
        <v>74140.55</v>
      </c>
    </row>
    <row r="73" spans="1:17" ht="13.5" thickBot="1" x14ac:dyDescent="0.3">
      <c r="A73" s="66"/>
      <c r="B73" s="105" t="s">
        <v>135</v>
      </c>
      <c r="C73" s="106" t="s">
        <v>102</v>
      </c>
      <c r="D73" s="107">
        <v>41686</v>
      </c>
      <c r="E73" s="106">
        <v>2</v>
      </c>
      <c r="F73" s="106" t="s">
        <v>20</v>
      </c>
      <c r="G73" s="108">
        <v>166.82</v>
      </c>
      <c r="H73" s="109">
        <f t="shared" si="12"/>
        <v>2502.2999999999997</v>
      </c>
      <c r="I73" s="109">
        <f t="shared" si="13"/>
        <v>5004.5999999999995</v>
      </c>
      <c r="J73" s="109">
        <f>I73*4.5</f>
        <v>22520.699999999997</v>
      </c>
      <c r="K73" s="109">
        <v>0</v>
      </c>
      <c r="L73" s="110">
        <v>0</v>
      </c>
      <c r="M73" s="110">
        <v>0</v>
      </c>
      <c r="N73" s="110">
        <f>I73*1.04-I73</f>
        <v>200.1840000000002</v>
      </c>
      <c r="O73" s="109">
        <f>+K73+L73</f>
        <v>0</v>
      </c>
      <c r="P73" s="111">
        <f>+J73+O73</f>
        <v>22520.699999999997</v>
      </c>
    </row>
    <row r="74" spans="1:17" ht="13.5" thickBot="1" x14ac:dyDescent="0.3">
      <c r="M74" s="112"/>
    </row>
    <row r="75" spans="1:17" x14ac:dyDescent="0.25">
      <c r="D75" s="113"/>
      <c r="E75" s="114" t="s">
        <v>136</v>
      </c>
      <c r="M75" s="112"/>
    </row>
    <row r="76" spans="1:17" ht="13.5" thickBot="1" x14ac:dyDescent="0.3">
      <c r="D76" s="115"/>
      <c r="E76" s="116" t="s">
        <v>137</v>
      </c>
      <c r="M76" s="117"/>
    </row>
    <row r="77" spans="1:17" x14ac:dyDescent="0.25">
      <c r="M77" s="117"/>
    </row>
    <row r="78" spans="1:17" x14ac:dyDescent="0.25">
      <c r="B78" s="118" t="s">
        <v>138</v>
      </c>
      <c r="C78" s="118"/>
      <c r="D78" s="118"/>
      <c r="E78" s="118"/>
      <c r="F78" s="118"/>
      <c r="G78" s="118"/>
      <c r="H78" s="118"/>
      <c r="I78" s="118"/>
      <c r="J78" s="118"/>
      <c r="K78" s="118"/>
      <c r="L78" s="118"/>
      <c r="M78" s="118"/>
      <c r="N78" s="118"/>
      <c r="O78" s="118"/>
      <c r="P78" s="118"/>
      <c r="Q78" s="118"/>
    </row>
    <row r="79" spans="1:17" x14ac:dyDescent="0.25">
      <c r="B79" s="119" t="s">
        <v>139</v>
      </c>
      <c r="C79" s="120"/>
      <c r="D79" s="120"/>
      <c r="E79" s="121"/>
      <c r="F79" s="118"/>
      <c r="G79" s="118"/>
      <c r="H79" s="118"/>
      <c r="I79" s="118"/>
      <c r="J79" s="118"/>
      <c r="K79" s="118"/>
      <c r="L79" s="118"/>
      <c r="M79" s="118"/>
      <c r="N79" s="118"/>
      <c r="O79" s="118"/>
      <c r="P79" s="118"/>
      <c r="Q79" s="118"/>
    </row>
    <row r="80" spans="1:17" x14ac:dyDescent="0.25">
      <c r="B80" s="118"/>
      <c r="C80" s="118"/>
      <c r="D80" s="118"/>
      <c r="E80" s="118"/>
      <c r="F80" s="118"/>
      <c r="G80" s="118"/>
      <c r="H80" s="118"/>
      <c r="I80" s="118"/>
      <c r="J80" s="118"/>
      <c r="K80" s="118"/>
      <c r="L80" s="118"/>
      <c r="M80" s="118"/>
      <c r="N80" s="118"/>
      <c r="O80" s="118"/>
      <c r="P80" s="118"/>
      <c r="Q80" s="118"/>
    </row>
    <row r="81" spans="2:17" x14ac:dyDescent="0.25">
      <c r="B81" s="118"/>
      <c r="C81" s="118"/>
      <c r="D81" s="118"/>
      <c r="E81" s="118"/>
      <c r="F81" s="118"/>
      <c r="G81" s="118"/>
      <c r="H81" s="118"/>
      <c r="I81" s="118"/>
      <c r="J81" s="118"/>
      <c r="K81" s="118"/>
      <c r="L81" s="118"/>
      <c r="M81" s="118"/>
      <c r="N81" s="118"/>
      <c r="O81" s="118"/>
      <c r="P81" s="118"/>
      <c r="Q81" s="118"/>
    </row>
    <row r="84" spans="2:17" x14ac:dyDescent="0.25">
      <c r="F84" s="3"/>
    </row>
  </sheetData>
  <mergeCells count="7">
    <mergeCell ref="A66:A73"/>
    <mergeCell ref="A2:A3"/>
    <mergeCell ref="B2:P3"/>
    <mergeCell ref="A6:A13"/>
    <mergeCell ref="A15:A17"/>
    <mergeCell ref="A19:A28"/>
    <mergeCell ref="A30:A6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2016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césar</dc:creator>
  <cp:lastModifiedBy>césar</cp:lastModifiedBy>
  <dcterms:created xsi:type="dcterms:W3CDTF">2022-02-21T18:08:18Z</dcterms:created>
  <dcterms:modified xsi:type="dcterms:W3CDTF">2022-02-21T18:08:33Z</dcterms:modified>
</cp:coreProperties>
</file>